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27795" windowHeight="12345"/>
  </bookViews>
  <sheets>
    <sheet name="12к" sheetId="13" r:id="rId1"/>
    <sheet name="12у" sheetId="14" r:id="rId2"/>
  </sheets>
  <definedNames>
    <definedName name="_xlnm.Print_Titles" localSheetId="1">'12у'!$A:$B</definedName>
    <definedName name="_xlnm.Print_Area" localSheetId="0">'12к'!$A$1:$Z$22</definedName>
    <definedName name="_xlnm.Print_Area" localSheetId="1">'12у'!$A$1:$BJ$26</definedName>
  </definedNames>
  <calcPr calcId="145621" iterateDelta="1E-4"/>
</workbook>
</file>

<file path=xl/calcChain.xml><?xml version="1.0" encoding="utf-8"?>
<calcChain xmlns="http://schemas.openxmlformats.org/spreadsheetml/2006/main">
  <c r="AW25" i="14" l="1"/>
  <c r="AV24" i="14"/>
  <c r="AV26" i="14" s="1"/>
  <c r="AU24" i="14"/>
  <c r="AU26" i="14" s="1"/>
  <c r="AW11" i="14"/>
  <c r="BE25" i="14"/>
  <c r="BA25" i="14"/>
  <c r="AS25" i="14"/>
  <c r="AR25" i="14"/>
  <c r="AN25" i="14"/>
  <c r="Z25" i="14"/>
  <c r="L25" i="14"/>
  <c r="D25" i="14"/>
  <c r="F25" i="14" s="1"/>
  <c r="BJ24" i="14"/>
  <c r="BJ26" i="14" s="1"/>
  <c r="BI24" i="14"/>
  <c r="BI26" i="14" s="1"/>
  <c r="BF24" i="14"/>
  <c r="BF26" i="14" s="1"/>
  <c r="BD24" i="14"/>
  <c r="BD26" i="14" s="1"/>
  <c r="BE26" i="14" s="1"/>
  <c r="BC24" i="14"/>
  <c r="BC26" i="14" s="1"/>
  <c r="BB24" i="14"/>
  <c r="BB26" i="14" s="1"/>
  <c r="AZ24" i="14"/>
  <c r="AZ26" i="14" s="1"/>
  <c r="AY24" i="14"/>
  <c r="AY26" i="14" s="1"/>
  <c r="AX24" i="14"/>
  <c r="AX26" i="14" s="1"/>
  <c r="AT24" i="14"/>
  <c r="AT26" i="14" s="1"/>
  <c r="AQ24" i="14"/>
  <c r="AQ26" i="14" s="1"/>
  <c r="AP24" i="14"/>
  <c r="AP26" i="14" s="1"/>
  <c r="AO24" i="14"/>
  <c r="AO26" i="14" s="1"/>
  <c r="AM24" i="14"/>
  <c r="AM26" i="14" s="1"/>
  <c r="AL24" i="14"/>
  <c r="AL26" i="14" s="1"/>
  <c r="AK24" i="14"/>
  <c r="AK26" i="14" s="1"/>
  <c r="AJ24" i="14"/>
  <c r="AJ26" i="14" s="1"/>
  <c r="AI24" i="14"/>
  <c r="AI26" i="14" s="1"/>
  <c r="AH24" i="14"/>
  <c r="AH26" i="14" s="1"/>
  <c r="AG24" i="14"/>
  <c r="AG26" i="14" s="1"/>
  <c r="AF24" i="14"/>
  <c r="AF26" i="14" s="1"/>
  <c r="AE24" i="14"/>
  <c r="AE26" i="14" s="1"/>
  <c r="AD24" i="14"/>
  <c r="AD26" i="14" s="1"/>
  <c r="AC24" i="14"/>
  <c r="AC26" i="14" s="1"/>
  <c r="AB24" i="14"/>
  <c r="AB26" i="14" s="1"/>
  <c r="AA24" i="14"/>
  <c r="AA26" i="14" s="1"/>
  <c r="Y24" i="14"/>
  <c r="Y26" i="14" s="1"/>
  <c r="X24" i="14"/>
  <c r="X26" i="14" s="1"/>
  <c r="W24" i="14"/>
  <c r="W26" i="14" s="1"/>
  <c r="V24" i="14"/>
  <c r="V26" i="14" s="1"/>
  <c r="U24" i="14"/>
  <c r="U26" i="14" s="1"/>
  <c r="T24" i="14"/>
  <c r="T26" i="14" s="1"/>
  <c r="S24" i="14"/>
  <c r="S26" i="14" s="1"/>
  <c r="R24" i="14"/>
  <c r="R26" i="14" s="1"/>
  <c r="Q24" i="14"/>
  <c r="Q26" i="14" s="1"/>
  <c r="P24" i="14"/>
  <c r="P26" i="14" s="1"/>
  <c r="O24" i="14"/>
  <c r="O26" i="14" s="1"/>
  <c r="N24" i="14"/>
  <c r="N26" i="14" s="1"/>
  <c r="M24" i="14"/>
  <c r="M26" i="14" s="1"/>
  <c r="K24" i="14"/>
  <c r="K26" i="14" s="1"/>
  <c r="I24" i="14"/>
  <c r="I26" i="14" s="1"/>
  <c r="H24" i="14"/>
  <c r="H26" i="14" s="1"/>
  <c r="G24" i="14"/>
  <c r="G26" i="14" s="1"/>
  <c r="E24" i="14"/>
  <c r="E26" i="14" s="1"/>
  <c r="D26" i="14" s="1"/>
  <c r="J26" i="14" s="1"/>
  <c r="C24" i="14"/>
  <c r="C26" i="14" s="1"/>
  <c r="AN23" i="14"/>
  <c r="L23" i="14"/>
  <c r="D23" i="14"/>
  <c r="J23" i="14" s="1"/>
  <c r="AN22" i="14"/>
  <c r="Z22" i="14"/>
  <c r="L22" i="14"/>
  <c r="D22" i="14"/>
  <c r="F22" i="14" s="1"/>
  <c r="AN21" i="14"/>
  <c r="Z21" i="14"/>
  <c r="L21" i="14"/>
  <c r="D21" i="14"/>
  <c r="F21" i="14" s="1"/>
  <c r="AN20" i="14"/>
  <c r="Z20" i="14"/>
  <c r="L20" i="14"/>
  <c r="J20" i="14"/>
  <c r="D20" i="14"/>
  <c r="F20" i="14" s="1"/>
  <c r="AR19" i="14"/>
  <c r="AN19" i="14"/>
  <c r="Z19" i="14"/>
  <c r="L19" i="14"/>
  <c r="D19" i="14"/>
  <c r="J19" i="14" s="1"/>
  <c r="AN18" i="14"/>
  <c r="Z18" i="14"/>
  <c r="L18" i="14"/>
  <c r="J18" i="14"/>
  <c r="D18" i="14"/>
  <c r="F18" i="14" s="1"/>
  <c r="AN17" i="14"/>
  <c r="Z17" i="14"/>
  <c r="L17" i="14"/>
  <c r="D17" i="14"/>
  <c r="J17" i="14" s="1"/>
  <c r="AN16" i="14"/>
  <c r="Z16" i="14"/>
  <c r="L16" i="14"/>
  <c r="D16" i="14"/>
  <c r="F16" i="14" s="1"/>
  <c r="AN15" i="14"/>
  <c r="Z15" i="14"/>
  <c r="L15" i="14"/>
  <c r="D15" i="14"/>
  <c r="F15" i="14" s="1"/>
  <c r="AN14" i="14"/>
  <c r="Z14" i="14"/>
  <c r="L14" i="14"/>
  <c r="J14" i="14"/>
  <c r="D14" i="14"/>
  <c r="F14" i="14" s="1"/>
  <c r="AN13" i="14"/>
  <c r="Z13" i="14"/>
  <c r="L13" i="14"/>
  <c r="D13" i="14"/>
  <c r="F13" i="14" s="1"/>
  <c r="AN12" i="14"/>
  <c r="Z12" i="14"/>
  <c r="L12" i="14"/>
  <c r="D12" i="14"/>
  <c r="F12" i="14" s="1"/>
  <c r="BE11" i="14"/>
  <c r="BA11" i="14"/>
  <c r="AS11" i="14"/>
  <c r="AS24" i="14" s="1"/>
  <c r="AS26" i="14" s="1"/>
  <c r="AR11" i="14"/>
  <c r="AN11" i="14"/>
  <c r="Z11" i="14"/>
  <c r="L11" i="14"/>
  <c r="D11" i="14"/>
  <c r="F11" i="14" s="1"/>
  <c r="AN10" i="14"/>
  <c r="Z10" i="14"/>
  <c r="L10" i="14"/>
  <c r="J10" i="14"/>
  <c r="D10" i="14"/>
  <c r="F10" i="14" s="1"/>
  <c r="AN9" i="14"/>
  <c r="Z9" i="14"/>
  <c r="L9" i="14"/>
  <c r="D9" i="14"/>
  <c r="F9" i="14" s="1"/>
  <c r="AN8" i="14"/>
  <c r="Z8" i="14"/>
  <c r="L8" i="14"/>
  <c r="D8" i="14"/>
  <c r="F8" i="14" s="1"/>
  <c r="AN7" i="14"/>
  <c r="Z7" i="14"/>
  <c r="L7" i="14"/>
  <c r="D7" i="14"/>
  <c r="F7" i="14" s="1"/>
  <c r="AN6" i="14"/>
  <c r="L6" i="14"/>
  <c r="D6" i="14"/>
  <c r="J6" i="14" s="1"/>
  <c r="AN5" i="14"/>
  <c r="Z5" i="14"/>
  <c r="L5" i="14"/>
  <c r="J5" i="14"/>
  <c r="D5" i="14"/>
  <c r="AD1" i="14"/>
  <c r="Z21" i="13"/>
  <c r="V21" i="13"/>
  <c r="U21" i="13"/>
  <c r="Q21" i="13"/>
  <c r="N21" i="13"/>
  <c r="I21" i="13"/>
  <c r="F21" i="13"/>
  <c r="Y20" i="13"/>
  <c r="Y22" i="13" s="1"/>
  <c r="X20" i="13"/>
  <c r="X22" i="13" s="1"/>
  <c r="W20" i="13"/>
  <c r="W22" i="13" s="1"/>
  <c r="T20" i="13"/>
  <c r="S20" i="13"/>
  <c r="R20" i="13"/>
  <c r="R22" i="13" s="1"/>
  <c r="P20" i="13"/>
  <c r="O20" i="13"/>
  <c r="O22" i="13" s="1"/>
  <c r="M20" i="13"/>
  <c r="M22" i="13" s="1"/>
  <c r="L20" i="13"/>
  <c r="L22" i="13" s="1"/>
  <c r="K20" i="13"/>
  <c r="J20" i="13"/>
  <c r="J22" i="13" s="1"/>
  <c r="H20" i="13"/>
  <c r="G20" i="13"/>
  <c r="G22" i="13" s="1"/>
  <c r="E20" i="13"/>
  <c r="D20" i="13"/>
  <c r="D22" i="13" s="1"/>
  <c r="C20" i="13"/>
  <c r="C22" i="13" s="1"/>
  <c r="N19" i="13"/>
  <c r="I19" i="13"/>
  <c r="F19" i="13"/>
  <c r="V18" i="13"/>
  <c r="U18" i="13"/>
  <c r="Z17" i="13"/>
  <c r="V17" i="13"/>
  <c r="U17" i="13"/>
  <c r="Q17" i="13"/>
  <c r="N17" i="13"/>
  <c r="I17" i="13"/>
  <c r="F17" i="13"/>
  <c r="Z16" i="13"/>
  <c r="V16" i="13"/>
  <c r="U16" i="13"/>
  <c r="Q16" i="13"/>
  <c r="N16" i="13"/>
  <c r="I16" i="13"/>
  <c r="F16" i="13"/>
  <c r="Z15" i="13"/>
  <c r="Q15" i="13"/>
  <c r="N15" i="13"/>
  <c r="I15" i="13"/>
  <c r="F15" i="13"/>
  <c r="Z14" i="13"/>
  <c r="V14" i="13"/>
  <c r="U14" i="13"/>
  <c r="Q14" i="13"/>
  <c r="N14" i="13"/>
  <c r="I14" i="13"/>
  <c r="F14" i="13"/>
  <c r="Z13" i="13"/>
  <c r="Q13" i="13"/>
  <c r="N13" i="13"/>
  <c r="I13" i="13"/>
  <c r="F13" i="13"/>
  <c r="Z12" i="13"/>
  <c r="V12" i="13"/>
  <c r="U12" i="13"/>
  <c r="Q12" i="13"/>
  <c r="N12" i="13"/>
  <c r="I12" i="13"/>
  <c r="F12" i="13"/>
  <c r="Z11" i="13"/>
  <c r="V11" i="13"/>
  <c r="U11" i="13"/>
  <c r="Q11" i="13"/>
  <c r="N11" i="13"/>
  <c r="I11" i="13"/>
  <c r="F11" i="13"/>
  <c r="Z10" i="13"/>
  <c r="V10" i="13"/>
  <c r="U10" i="13"/>
  <c r="Q10" i="13"/>
  <c r="N10" i="13"/>
  <c r="I10" i="13"/>
  <c r="F10" i="13"/>
  <c r="Z9" i="13"/>
  <c r="Q9" i="13"/>
  <c r="N9" i="13"/>
  <c r="I9" i="13"/>
  <c r="F9" i="13"/>
  <c r="Z8" i="13"/>
  <c r="V8" i="13"/>
  <c r="U8" i="13"/>
  <c r="Q8" i="13"/>
  <c r="N8" i="13"/>
  <c r="I8" i="13"/>
  <c r="F8" i="13"/>
  <c r="Z7" i="13"/>
  <c r="V7" i="13"/>
  <c r="U7" i="13"/>
  <c r="Q7" i="13"/>
  <c r="N7" i="13"/>
  <c r="I7" i="13"/>
  <c r="F7" i="13"/>
  <c r="Z6" i="13"/>
  <c r="V6" i="13"/>
  <c r="U6" i="13"/>
  <c r="Q6" i="13"/>
  <c r="N6" i="13"/>
  <c r="I6" i="13"/>
  <c r="F6" i="13"/>
  <c r="Z5" i="13"/>
  <c r="V5" i="13"/>
  <c r="U5" i="13"/>
  <c r="Q5" i="13"/>
  <c r="N5" i="13"/>
  <c r="I5" i="13"/>
  <c r="F5" i="13"/>
  <c r="N20" i="13" l="1"/>
  <c r="Q20" i="13"/>
  <c r="I20" i="13"/>
  <c r="U20" i="13"/>
  <c r="J8" i="14"/>
  <c r="J12" i="14"/>
  <c r="J16" i="14"/>
  <c r="J22" i="14"/>
  <c r="AW24" i="14"/>
  <c r="D24" i="14"/>
  <c r="J24" i="14" s="1"/>
  <c r="J25" i="14"/>
  <c r="AN26" i="14"/>
  <c r="V20" i="13"/>
  <c r="F6" i="14"/>
  <c r="F19" i="14"/>
  <c r="AW26" i="14"/>
  <c r="L26" i="14"/>
  <c r="AR26" i="14"/>
  <c r="BA26" i="14"/>
  <c r="Z24" i="14"/>
  <c r="Z26" i="14" s="1"/>
  <c r="BA24" i="14"/>
  <c r="BE24" i="14"/>
  <c r="F5" i="14"/>
  <c r="J7" i="14"/>
  <c r="J9" i="14"/>
  <c r="J11" i="14"/>
  <c r="J13" i="14"/>
  <c r="J15" i="14"/>
  <c r="J21" i="14"/>
  <c r="L24" i="14"/>
  <c r="AN24" i="14"/>
  <c r="AR24" i="14"/>
  <c r="H22" i="13"/>
  <c r="P22" i="13"/>
  <c r="Q22" i="13" s="1"/>
  <c r="T22" i="13"/>
  <c r="K22" i="13"/>
  <c r="S22" i="13"/>
  <c r="U22" i="13" s="1"/>
  <c r="Z20" i="13"/>
  <c r="F24" i="14" l="1"/>
  <c r="F26" i="14" s="1"/>
  <c r="V22" i="13"/>
  <c r="N22" i="13"/>
  <c r="I22" i="13"/>
  <c r="Z22" i="13"/>
</calcChain>
</file>

<file path=xl/sharedStrings.xml><?xml version="1.0" encoding="utf-8"?>
<sst xmlns="http://schemas.openxmlformats.org/spreadsheetml/2006/main" count="156" uniqueCount="97">
  <si>
    <t>Наименование хозяйства</t>
  </si>
  <si>
    <t>Химпрополка зерновых, га</t>
  </si>
  <si>
    <t>Скошено сеяных и естественных трав,га</t>
  </si>
  <si>
    <t>Заготовлено сена, тонн</t>
  </si>
  <si>
    <t>Заготовлено сенажа, тонн</t>
  </si>
  <si>
    <t>В том числе сенаж в пленке, тонн</t>
  </si>
  <si>
    <t>В том числе зерносенаж</t>
  </si>
  <si>
    <t>Заготовлено силосной массы, тонн</t>
  </si>
  <si>
    <t>в том числе кукурузы</t>
  </si>
  <si>
    <t>Заготовлено соломы, тонн</t>
  </si>
  <si>
    <t>Условное поголовье, голов</t>
  </si>
  <si>
    <t>Ц. к.ед. на 1 условную голову</t>
  </si>
  <si>
    <t>план</t>
  </si>
  <si>
    <t>факт</t>
  </si>
  <si>
    <t>%</t>
  </si>
  <si>
    <t>факт, га</t>
  </si>
  <si>
    <t>тонн</t>
  </si>
  <si>
    <t>ц/га</t>
  </si>
  <si>
    <t>ООО "Россия"</t>
  </si>
  <si>
    <t>ООО "ВерА"</t>
  </si>
  <si>
    <t>ООО "Родина"</t>
  </si>
  <si>
    <t>СПК "Держава"</t>
  </si>
  <si>
    <t>ООО "Агро Трактор"</t>
  </si>
  <si>
    <t>СПК "Югдон"</t>
  </si>
  <si>
    <t>СПК "Заря"</t>
  </si>
  <si>
    <t>СПК "Кр.Октябрь"</t>
  </si>
  <si>
    <t>ООО "Какси"</t>
  </si>
  <si>
    <t>СПК "Луч"</t>
  </si>
  <si>
    <t>ООО "Туташево"</t>
  </si>
  <si>
    <t>ООО "Русский Пычас"</t>
  </si>
  <si>
    <t>ООО "Петухово"</t>
  </si>
  <si>
    <t>ООО "Дружба</t>
  </si>
  <si>
    <t>ООО "ТерраНова"</t>
  </si>
  <si>
    <t>Итого:</t>
  </si>
  <si>
    <t>КФХ</t>
  </si>
  <si>
    <t>Всего</t>
  </si>
  <si>
    <t>Обмолот зерновых и зернобобовых культур, га</t>
  </si>
  <si>
    <t>Работало комбайнов,ед</t>
  </si>
  <si>
    <t>Рапс озимый и яровой</t>
  </si>
  <si>
    <t>Лён</t>
  </si>
  <si>
    <t>Обработка почвы под посев озимых, га</t>
  </si>
  <si>
    <t>Посев озимых, га</t>
  </si>
  <si>
    <t>Засыпка семян, тонн</t>
  </si>
  <si>
    <t>Соя</t>
  </si>
  <si>
    <t>Вспашка зяби, га</t>
  </si>
  <si>
    <t>уборка картофеля, га</t>
  </si>
  <si>
    <t>Уборочные площади овощей, га</t>
  </si>
  <si>
    <t>Семенники мн. Трав</t>
  </si>
  <si>
    <t>Всего скошено озимых и яровых зерновых и з/б культур</t>
  </si>
  <si>
    <t>Обмолот, га</t>
  </si>
  <si>
    <t>Теребление льна, га</t>
  </si>
  <si>
    <t>Поднятие тресты</t>
  </si>
  <si>
    <t>семена льна</t>
  </si>
  <si>
    <t>озимая рожь, га</t>
  </si>
  <si>
    <t>Озимая пшеница, га</t>
  </si>
  <si>
    <t>Озимый рапс, га</t>
  </si>
  <si>
    <t>озимые</t>
  </si>
  <si>
    <t>яровые</t>
  </si>
  <si>
    <t>га</t>
  </si>
  <si>
    <t>Всего овощей</t>
  </si>
  <si>
    <t>капуста</t>
  </si>
  <si>
    <t>свекла</t>
  </si>
  <si>
    <t>морковь</t>
  </si>
  <si>
    <t>лук</t>
  </si>
  <si>
    <t>на зерно</t>
  </si>
  <si>
    <t>за день</t>
  </si>
  <si>
    <t>Гибель</t>
  </si>
  <si>
    <t>на корма</t>
  </si>
  <si>
    <t>Гибель, га</t>
  </si>
  <si>
    <t>План, га</t>
  </si>
  <si>
    <t>Факт, га</t>
  </si>
  <si>
    <t>План ,га</t>
  </si>
  <si>
    <t>урожайность, ц/га</t>
  </si>
  <si>
    <t>план, га</t>
  </si>
  <si>
    <t>ООО Россия</t>
  </si>
  <si>
    <t>ООО ВерА</t>
  </si>
  <si>
    <t>ООО Родина</t>
  </si>
  <si>
    <t>СПК Держава</t>
  </si>
  <si>
    <t>ООО "Агрохозяйство Трактор"</t>
  </si>
  <si>
    <t>СПК Югдон</t>
  </si>
  <si>
    <t>СПК Заря</t>
  </si>
  <si>
    <t>ООО Исток</t>
  </si>
  <si>
    <t>СПК Красный Октябрь</t>
  </si>
  <si>
    <t>ООО Какси</t>
  </si>
  <si>
    <t>СПК Луч</t>
  </si>
  <si>
    <t>ООО Туташево</t>
  </si>
  <si>
    <t>ООО Русский Пычас</t>
  </si>
  <si>
    <t>ООО Петухово</t>
  </si>
  <si>
    <t>ООО Сельфон</t>
  </si>
  <si>
    <t>ООО ТерраНова</t>
  </si>
  <si>
    <t>ООО Лен</t>
  </si>
  <si>
    <t>ООО Дружба</t>
  </si>
  <si>
    <t>СПК "Рассвет" Малая пурга</t>
  </si>
  <si>
    <t>ИТОГО (СХО)</t>
  </si>
  <si>
    <t>ВСЕГО</t>
  </si>
  <si>
    <r>
      <t xml:space="preserve">Оперативные данные о ходе полевых работ Можгинского района на 12 октября 2026 года.   </t>
    </r>
    <r>
      <rPr>
        <b/>
        <i/>
        <sz val="16"/>
        <color rgb="FFFF0000"/>
        <rFont val="Times New Roman"/>
        <family val="1"/>
        <charset val="204"/>
      </rPr>
      <t xml:space="preserve"> </t>
    </r>
  </si>
  <si>
    <t xml:space="preserve">Оперативные данные о ходе уборки зерновых культур  на 12 октября 2026 года по Можгинскому району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</si>
</sst>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5"/>
      <name val="Tahoma"/>
      <family val="2"/>
      <charset val="204"/>
    </font>
    <font>
      <b/>
      <i/>
      <sz val="14"/>
      <name val="Tahoma"/>
      <family val="2"/>
      <charset val="204"/>
    </font>
    <font>
      <i/>
      <sz val="11"/>
      <name val="Times New Roman"/>
      <family val="1"/>
      <charset val="204"/>
    </font>
    <font>
      <i/>
      <sz val="24"/>
      <name val="Times New Roman"/>
      <family val="1"/>
      <charset val="204"/>
    </font>
    <font>
      <sz val="13"/>
      <name val="Arial Cyr"/>
      <charset val="204"/>
    </font>
    <font>
      <sz val="11"/>
      <name val="Arial Cyr"/>
      <charset val="204"/>
    </font>
    <font>
      <i/>
      <sz val="14"/>
      <name val="Times New Roman"/>
      <family val="1"/>
      <charset val="204"/>
    </font>
    <font>
      <i/>
      <sz val="14"/>
      <name val="Arial Cyr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name val="Arial Cyr"/>
      <charset val="204"/>
    </font>
    <font>
      <sz val="22"/>
      <name val="Arial Cyr"/>
      <charset val="204"/>
    </font>
    <font>
      <sz val="2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/>
    <xf numFmtId="0" fontId="10" fillId="0" borderId="2" xfId="0" applyFont="1" applyBorder="1"/>
    <xf numFmtId="164" fontId="11" fillId="2" borderId="7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0" borderId="2" xfId="0" applyFont="1" applyBorder="1"/>
    <xf numFmtId="1" fontId="11" fillId="2" borderId="2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3" fillId="2" borderId="2" xfId="0" applyNumberFormat="1" applyFont="1" applyFill="1" applyBorder="1" applyAlignment="1">
      <alignment horizontal="center"/>
    </xf>
    <xf numFmtId="2" fontId="11" fillId="2" borderId="2" xfId="0" applyNumberFormat="1" applyFont="1" applyFill="1" applyBorder="1" applyAlignment="1">
      <alignment horizontal="center"/>
    </xf>
    <xf numFmtId="0" fontId="14" fillId="0" borderId="2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5" fillId="0" borderId="2" xfId="0" applyFont="1" applyBorder="1"/>
    <xf numFmtId="0" fontId="16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21" fillId="0" borderId="10" xfId="0" applyFont="1" applyBorder="1"/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2" fontId="25" fillId="2" borderId="2" xfId="0" applyNumberFormat="1" applyFont="1" applyFill="1" applyBorder="1" applyAlignment="1">
      <alignment horizontal="center"/>
    </xf>
    <xf numFmtId="164" fontId="25" fillId="2" borderId="2" xfId="0" applyNumberFormat="1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0" fontId="24" fillId="3" borderId="2" xfId="0" applyFont="1" applyFill="1" applyBorder="1"/>
    <xf numFmtId="0" fontId="25" fillId="2" borderId="2" xfId="0" applyFont="1" applyFill="1" applyBorder="1"/>
    <xf numFmtId="0" fontId="26" fillId="2" borderId="2" xfId="0" applyFont="1" applyFill="1" applyBorder="1"/>
    <xf numFmtId="1" fontId="25" fillId="2" borderId="2" xfId="0" applyNumberFormat="1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0" fontId="0" fillId="2" borderId="0" xfId="0" applyFill="1"/>
    <xf numFmtId="164" fontId="26" fillId="2" borderId="2" xfId="0" applyNumberFormat="1" applyFont="1" applyFill="1" applyBorder="1" applyAlignment="1">
      <alignment horizontal="center"/>
    </xf>
    <xf numFmtId="164" fontId="26" fillId="2" borderId="2" xfId="0" applyNumberFormat="1" applyFont="1" applyFill="1" applyBorder="1"/>
    <xf numFmtId="1" fontId="24" fillId="2" borderId="2" xfId="0" applyNumberFormat="1" applyFont="1" applyFill="1" applyBorder="1" applyAlignment="1">
      <alignment horizontal="center"/>
    </xf>
    <xf numFmtId="1" fontId="27" fillId="2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164" fontId="25" fillId="0" borderId="2" xfId="0" applyNumberFormat="1" applyFont="1" applyBorder="1" applyAlignment="1">
      <alignment horizontal="center"/>
    </xf>
    <xf numFmtId="0" fontId="25" fillId="0" borderId="2" xfId="0" applyFont="1" applyBorder="1"/>
    <xf numFmtId="0" fontId="26" fillId="0" borderId="2" xfId="0" applyFont="1" applyBorder="1"/>
    <xf numFmtId="0" fontId="26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8" fillId="3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2" fontId="28" fillId="4" borderId="2" xfId="0" applyNumberFormat="1" applyFont="1" applyFill="1" applyBorder="1" applyAlignment="1">
      <alignment horizontal="center"/>
    </xf>
    <xf numFmtId="164" fontId="14" fillId="4" borderId="2" xfId="0" applyNumberFormat="1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/>
    </xf>
    <xf numFmtId="0" fontId="29" fillId="3" borderId="2" xfId="0" applyFont="1" applyFill="1" applyBorder="1" applyAlignment="1">
      <alignment horizontal="center"/>
    </xf>
    <xf numFmtId="0" fontId="27" fillId="4" borderId="2" xfId="0" applyFont="1" applyFill="1" applyBorder="1" applyAlignment="1">
      <alignment horizontal="center"/>
    </xf>
    <xf numFmtId="0" fontId="29" fillId="0" borderId="0" xfId="0" applyFont="1"/>
    <xf numFmtId="0" fontId="28" fillId="2" borderId="2" xfId="0" applyFont="1" applyFill="1" applyBorder="1" applyAlignment="1">
      <alignment horizontal="center" vertical="center"/>
    </xf>
    <xf numFmtId="164" fontId="28" fillId="2" borderId="2" xfId="0" applyNumberFormat="1" applyFont="1" applyFill="1" applyBorder="1" applyAlignment="1">
      <alignment horizontal="center"/>
    </xf>
    <xf numFmtId="0" fontId="28" fillId="2" borderId="2" xfId="0" applyFont="1" applyFill="1" applyBorder="1"/>
    <xf numFmtId="0" fontId="30" fillId="2" borderId="2" xfId="0" applyFont="1" applyFill="1" applyBorder="1" applyAlignment="1">
      <alignment horizontal="center"/>
    </xf>
    <xf numFmtId="0" fontId="29" fillId="2" borderId="2" xfId="0" applyFont="1" applyFill="1" applyBorder="1"/>
    <xf numFmtId="164" fontId="4" fillId="0" borderId="2" xfId="0" applyNumberFormat="1" applyFont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29" fillId="2" borderId="0" xfId="0" applyFont="1" applyFill="1"/>
    <xf numFmtId="0" fontId="28" fillId="2" borderId="0" xfId="0" applyFont="1" applyFill="1"/>
    <xf numFmtId="0" fontId="27" fillId="2" borderId="2" xfId="0" applyFont="1" applyFill="1" applyBorder="1" applyAlignment="1">
      <alignment horizontal="left" vertical="center" wrapText="1"/>
    </xf>
    <xf numFmtId="164" fontId="14" fillId="2" borderId="2" xfId="0" applyNumberFormat="1" applyFont="1" applyFill="1" applyBorder="1" applyAlignment="1">
      <alignment horizontal="center"/>
    </xf>
    <xf numFmtId="2" fontId="28" fillId="2" borderId="2" xfId="0" applyNumberFormat="1" applyFont="1" applyFill="1" applyBorder="1" applyAlignment="1">
      <alignment horizontal="center"/>
    </xf>
    <xf numFmtId="1" fontId="29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6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0" fontId="30" fillId="2" borderId="0" xfId="0" applyFont="1" applyFill="1"/>
    <xf numFmtId="0" fontId="31" fillId="0" borderId="0" xfId="0" applyFont="1"/>
    <xf numFmtId="0" fontId="32" fillId="2" borderId="0" xfId="0" applyFont="1" applyFill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view="pageBreakPreview" zoomScale="72" zoomScaleNormal="72" zoomScaleSheetLayoutView="72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Z23" sqref="Z23"/>
    </sheetView>
  </sheetViews>
  <sheetFormatPr defaultRowHeight="12.75" x14ac:dyDescent="0.2"/>
  <cols>
    <col min="1" max="1" width="6" customWidth="1"/>
    <col min="2" max="2" width="22" customWidth="1"/>
    <col min="3" max="3" width="9.140625" hidden="1" customWidth="1"/>
    <col min="4" max="4" width="9.140625" customWidth="1"/>
    <col min="5" max="5" width="10.140625" customWidth="1"/>
    <col min="6" max="6" width="8" customWidth="1"/>
    <col min="7" max="7" width="9.140625" customWidth="1"/>
    <col min="8" max="8" width="7.7109375" customWidth="1"/>
    <col min="9" max="9" width="9.140625" customWidth="1"/>
    <col min="10" max="10" width="7.28515625" customWidth="1"/>
    <col min="11" max="11" width="10.7109375" customWidth="1"/>
    <col min="12" max="12" width="9.140625" customWidth="1"/>
    <col min="13" max="13" width="8.140625" customWidth="1"/>
    <col min="16" max="16" width="9.5703125" customWidth="1"/>
    <col min="17" max="19" width="6.7109375" customWidth="1"/>
    <col min="20" max="20" width="10.28515625" customWidth="1"/>
    <col min="21" max="22" width="6.7109375" customWidth="1"/>
    <col min="23" max="23" width="7.140625" customWidth="1"/>
    <col min="24" max="24" width="9.5703125" customWidth="1"/>
    <col min="25" max="25" width="9.140625" customWidth="1"/>
    <col min="26" max="26" width="7.140625" customWidth="1"/>
  </cols>
  <sheetData>
    <row r="1" spans="1:26" ht="49.5" customHeight="1" x14ac:dyDescent="0.2">
      <c r="B1" s="126" t="s">
        <v>95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</row>
    <row r="2" spans="1:26" s="1" customFormat="1" ht="36.75" customHeight="1" x14ac:dyDescent="0.2">
      <c r="A2" s="128" t="s">
        <v>0</v>
      </c>
      <c r="B2" s="128"/>
      <c r="C2" s="129" t="s">
        <v>1</v>
      </c>
      <c r="D2" s="132" t="s">
        <v>2</v>
      </c>
      <c r="E2" s="133"/>
      <c r="F2" s="134"/>
      <c r="G2" s="132" t="s">
        <v>3</v>
      </c>
      <c r="H2" s="133"/>
      <c r="I2" s="134"/>
      <c r="J2" s="132" t="s">
        <v>4</v>
      </c>
      <c r="K2" s="134"/>
      <c r="L2" s="138" t="s">
        <v>5</v>
      </c>
      <c r="M2" s="140" t="s">
        <v>6</v>
      </c>
      <c r="N2" s="140"/>
      <c r="O2" s="122" t="s">
        <v>7</v>
      </c>
      <c r="P2" s="122"/>
      <c r="Q2" s="122"/>
      <c r="R2" s="119" t="s">
        <v>8</v>
      </c>
      <c r="S2" s="120"/>
      <c r="T2" s="120"/>
      <c r="U2" s="121"/>
      <c r="V2" s="109"/>
      <c r="W2" s="122" t="s">
        <v>9</v>
      </c>
      <c r="X2" s="122"/>
      <c r="Y2" s="123" t="s">
        <v>10</v>
      </c>
      <c r="Z2" s="123" t="s">
        <v>11</v>
      </c>
    </row>
    <row r="3" spans="1:26" s="1" customFormat="1" ht="38.25" customHeight="1" x14ac:dyDescent="0.2">
      <c r="A3" s="128"/>
      <c r="B3" s="128"/>
      <c r="C3" s="130"/>
      <c r="D3" s="135"/>
      <c r="E3" s="136"/>
      <c r="F3" s="137"/>
      <c r="G3" s="135"/>
      <c r="H3" s="136"/>
      <c r="I3" s="137"/>
      <c r="J3" s="135"/>
      <c r="K3" s="137"/>
      <c r="L3" s="139"/>
      <c r="M3" s="141"/>
      <c r="N3" s="141"/>
      <c r="O3" s="122"/>
      <c r="P3" s="122"/>
      <c r="Q3" s="122"/>
      <c r="R3" s="110"/>
      <c r="S3" s="110"/>
      <c r="T3" s="110"/>
      <c r="U3" s="110"/>
      <c r="V3" s="110"/>
      <c r="W3" s="122"/>
      <c r="X3" s="122"/>
      <c r="Y3" s="124"/>
      <c r="Z3" s="124"/>
    </row>
    <row r="4" spans="1:26" s="1" customFormat="1" ht="36" customHeight="1" x14ac:dyDescent="0.2">
      <c r="A4" s="128"/>
      <c r="B4" s="128"/>
      <c r="C4" s="131"/>
      <c r="D4" s="117" t="s">
        <v>12</v>
      </c>
      <c r="E4" s="116" t="s">
        <v>13</v>
      </c>
      <c r="F4" s="116" t="s">
        <v>14</v>
      </c>
      <c r="G4" s="117" t="s">
        <v>12</v>
      </c>
      <c r="H4" s="117" t="s">
        <v>13</v>
      </c>
      <c r="I4" s="116" t="s">
        <v>14</v>
      </c>
      <c r="J4" s="117" t="s">
        <v>12</v>
      </c>
      <c r="K4" s="117" t="s">
        <v>13</v>
      </c>
      <c r="L4" s="117" t="s">
        <v>13</v>
      </c>
      <c r="M4" s="117" t="s">
        <v>13</v>
      </c>
      <c r="N4" s="116" t="s">
        <v>14</v>
      </c>
      <c r="O4" s="117" t="s">
        <v>12</v>
      </c>
      <c r="P4" s="117" t="s">
        <v>13</v>
      </c>
      <c r="Q4" s="116" t="s">
        <v>14</v>
      </c>
      <c r="R4" s="110" t="s">
        <v>12</v>
      </c>
      <c r="S4" s="110" t="s">
        <v>15</v>
      </c>
      <c r="T4" s="108" t="s">
        <v>16</v>
      </c>
      <c r="U4" s="108" t="s">
        <v>14</v>
      </c>
      <c r="V4" s="108" t="s">
        <v>17</v>
      </c>
      <c r="W4" s="117" t="s">
        <v>12</v>
      </c>
      <c r="X4" s="117" t="s">
        <v>13</v>
      </c>
      <c r="Y4" s="125"/>
      <c r="Z4" s="125"/>
    </row>
    <row r="5" spans="1:26" ht="24.75" customHeight="1" x14ac:dyDescent="0.3">
      <c r="A5" s="2">
        <v>1</v>
      </c>
      <c r="B5" s="3" t="s">
        <v>18</v>
      </c>
      <c r="C5" s="4">
        <v>5616</v>
      </c>
      <c r="D5" s="5">
        <v>1888</v>
      </c>
      <c r="E5" s="6">
        <v>1888</v>
      </c>
      <c r="F5" s="7">
        <f>E5/D5*100</f>
        <v>100</v>
      </c>
      <c r="G5" s="5">
        <v>350</v>
      </c>
      <c r="H5" s="8">
        <v>763</v>
      </c>
      <c r="I5" s="8">
        <f>H5/G5*100</f>
        <v>218.00000000000003</v>
      </c>
      <c r="J5" s="9">
        <v>19100</v>
      </c>
      <c r="K5" s="8">
        <v>25242</v>
      </c>
      <c r="L5" s="8"/>
      <c r="M5" s="10">
        <v>8266</v>
      </c>
      <c r="N5" s="11">
        <f>K5/J5*100</f>
        <v>132.15706806282722</v>
      </c>
      <c r="O5" s="5">
        <v>23000</v>
      </c>
      <c r="P5" s="10">
        <v>34407</v>
      </c>
      <c r="Q5" s="10">
        <f>P5/O5*100</f>
        <v>149.59565217391304</v>
      </c>
      <c r="R5" s="10">
        <v>765</v>
      </c>
      <c r="S5" s="10">
        <v>765</v>
      </c>
      <c r="T5" s="10">
        <v>34407</v>
      </c>
      <c r="U5" s="17">
        <f>S5/R5*100</f>
        <v>100</v>
      </c>
      <c r="V5" s="10">
        <f>T5/S5*10</f>
        <v>449.76470588235293</v>
      </c>
      <c r="W5" s="5">
        <v>1831</v>
      </c>
      <c r="X5" s="12">
        <v>3880</v>
      </c>
      <c r="Y5" s="12">
        <v>3300</v>
      </c>
      <c r="Z5" s="13">
        <f>((H5*0.45)+(K5*0.34)+(P5*0.18)+(X5*0.2))/Y5*10</f>
        <v>48.166333333333341</v>
      </c>
    </row>
    <row r="6" spans="1:26" ht="24.75" customHeight="1" x14ac:dyDescent="0.3">
      <c r="A6" s="2">
        <v>2</v>
      </c>
      <c r="B6" s="14" t="s">
        <v>19</v>
      </c>
      <c r="C6" s="4">
        <v>1387</v>
      </c>
      <c r="D6" s="5">
        <v>1224</v>
      </c>
      <c r="E6" s="6">
        <v>1224</v>
      </c>
      <c r="F6" s="7">
        <f t="shared" ref="F6:F21" si="0">E6/D6*100</f>
        <v>100</v>
      </c>
      <c r="G6" s="5">
        <v>150</v>
      </c>
      <c r="H6" s="8">
        <v>348</v>
      </c>
      <c r="I6" s="8">
        <f t="shared" ref="I6:I22" si="1">H6/G6*100</f>
        <v>231.99999999999997</v>
      </c>
      <c r="J6" s="9">
        <v>7100</v>
      </c>
      <c r="K6" s="15">
        <v>9795</v>
      </c>
      <c r="L6" s="8"/>
      <c r="M6" s="16"/>
      <c r="N6" s="11">
        <f>K6/J6*100</f>
        <v>137.95774647887325</v>
      </c>
      <c r="O6" s="5">
        <v>5500</v>
      </c>
      <c r="P6" s="10">
        <v>5939</v>
      </c>
      <c r="Q6" s="10">
        <f t="shared" ref="Q6:Q22" si="2">P6/O6*100</f>
        <v>107.98181818181818</v>
      </c>
      <c r="R6" s="10">
        <v>184</v>
      </c>
      <c r="S6" s="10">
        <v>184</v>
      </c>
      <c r="T6" s="10">
        <v>5939</v>
      </c>
      <c r="U6" s="17">
        <f>S6/R6*100</f>
        <v>100</v>
      </c>
      <c r="V6" s="10">
        <f>T6/S6*10</f>
        <v>322.77173913043475</v>
      </c>
      <c r="W6" s="5">
        <v>572</v>
      </c>
      <c r="X6" s="12">
        <v>433</v>
      </c>
      <c r="Y6" s="12">
        <v>1918</v>
      </c>
      <c r="Z6" s="13">
        <f t="shared" ref="Z6:Z22" si="3">((H6*0.45)+(K6*0.34)+(P6*0.18)+(X6*0.2))/Y6*10</f>
        <v>24.205005213764341</v>
      </c>
    </row>
    <row r="7" spans="1:26" ht="24.75" customHeight="1" x14ac:dyDescent="0.3">
      <c r="A7" s="2">
        <v>3</v>
      </c>
      <c r="B7" s="18" t="s">
        <v>20</v>
      </c>
      <c r="C7" s="4">
        <v>1646</v>
      </c>
      <c r="D7" s="5">
        <v>1210</v>
      </c>
      <c r="E7" s="6">
        <v>1210</v>
      </c>
      <c r="F7" s="7">
        <f t="shared" si="0"/>
        <v>100</v>
      </c>
      <c r="G7" s="5">
        <v>350</v>
      </c>
      <c r="H7" s="8">
        <v>350</v>
      </c>
      <c r="I7" s="8">
        <f t="shared" si="1"/>
        <v>100</v>
      </c>
      <c r="J7" s="9">
        <v>10000</v>
      </c>
      <c r="K7" s="8">
        <v>10709</v>
      </c>
      <c r="L7" s="8"/>
      <c r="M7" s="16"/>
      <c r="N7" s="11">
        <f t="shared" ref="N7:N22" si="4">K7/J7*100</f>
        <v>107.09</v>
      </c>
      <c r="O7" s="5">
        <v>10000</v>
      </c>
      <c r="P7" s="10">
        <v>4800</v>
      </c>
      <c r="Q7" s="10">
        <f t="shared" si="2"/>
        <v>48</v>
      </c>
      <c r="R7" s="10">
        <v>157</v>
      </c>
      <c r="S7" s="10">
        <v>157</v>
      </c>
      <c r="T7" s="10">
        <v>4800</v>
      </c>
      <c r="U7" s="17">
        <f>S7/R7*100</f>
        <v>100</v>
      </c>
      <c r="V7" s="10">
        <f>T7/S7*10</f>
        <v>305.73248407643314</v>
      </c>
      <c r="W7" s="5">
        <v>891</v>
      </c>
      <c r="X7" s="12">
        <v>807</v>
      </c>
      <c r="Y7" s="12">
        <v>1476</v>
      </c>
      <c r="Z7" s="13">
        <f t="shared" si="3"/>
        <v>32.682655826558268</v>
      </c>
    </row>
    <row r="8" spans="1:26" ht="24.75" customHeight="1" x14ac:dyDescent="0.3">
      <c r="A8" s="2">
        <v>4</v>
      </c>
      <c r="B8" s="19" t="s">
        <v>21</v>
      </c>
      <c r="C8" s="4">
        <v>1615</v>
      </c>
      <c r="D8" s="5">
        <v>1410</v>
      </c>
      <c r="E8" s="6">
        <v>1410</v>
      </c>
      <c r="F8" s="7">
        <f t="shared" si="0"/>
        <v>100</v>
      </c>
      <c r="G8" s="5">
        <v>200</v>
      </c>
      <c r="H8" s="8">
        <v>400</v>
      </c>
      <c r="I8" s="8">
        <f t="shared" si="1"/>
        <v>200</v>
      </c>
      <c r="J8" s="9">
        <v>8720</v>
      </c>
      <c r="K8" s="8">
        <v>9745</v>
      </c>
      <c r="L8" s="8"/>
      <c r="M8" s="16"/>
      <c r="N8" s="11">
        <f t="shared" si="4"/>
        <v>111.75458715596329</v>
      </c>
      <c r="O8" s="5">
        <v>2240</v>
      </c>
      <c r="P8" s="8">
        <v>5762.84</v>
      </c>
      <c r="Q8" s="10">
        <f t="shared" si="2"/>
        <v>257.26964285714286</v>
      </c>
      <c r="R8" s="10">
        <v>200</v>
      </c>
      <c r="S8" s="10">
        <v>145</v>
      </c>
      <c r="T8" s="16">
        <v>4635.84</v>
      </c>
      <c r="U8" s="11">
        <f>S8/R8*100</f>
        <v>72.5</v>
      </c>
      <c r="V8" s="10">
        <f>T8/S8*10</f>
        <v>319.71310344827589</v>
      </c>
      <c r="W8" s="5">
        <v>800</v>
      </c>
      <c r="X8" s="12">
        <v>890</v>
      </c>
      <c r="Y8" s="12">
        <v>980</v>
      </c>
      <c r="Z8" s="13">
        <f t="shared" si="3"/>
        <v>48.047053061224496</v>
      </c>
    </row>
    <row r="9" spans="1:26" ht="43.5" customHeight="1" x14ac:dyDescent="0.3">
      <c r="A9" s="2">
        <v>5</v>
      </c>
      <c r="B9" s="20" t="s">
        <v>22</v>
      </c>
      <c r="C9" s="110"/>
      <c r="D9" s="5">
        <v>783</v>
      </c>
      <c r="E9" s="6">
        <v>783</v>
      </c>
      <c r="F9" s="7">
        <f t="shared" si="0"/>
        <v>100</v>
      </c>
      <c r="G9" s="5">
        <v>600</v>
      </c>
      <c r="H9" s="8">
        <v>53.5</v>
      </c>
      <c r="I9" s="8">
        <f t="shared" si="1"/>
        <v>8.9166666666666679</v>
      </c>
      <c r="J9" s="9">
        <v>8773</v>
      </c>
      <c r="K9" s="8">
        <v>4651</v>
      </c>
      <c r="L9" s="8">
        <v>4651</v>
      </c>
      <c r="M9" s="10">
        <v>1039</v>
      </c>
      <c r="N9" s="11">
        <f t="shared" si="4"/>
        <v>53.014932178274258</v>
      </c>
      <c r="O9" s="5">
        <v>0</v>
      </c>
      <c r="P9" s="8"/>
      <c r="Q9" s="10" t="e">
        <f t="shared" si="2"/>
        <v>#DIV/0!</v>
      </c>
      <c r="R9" s="10"/>
      <c r="S9" s="10"/>
      <c r="T9" s="10"/>
      <c r="U9" s="10"/>
      <c r="V9" s="10"/>
      <c r="W9" s="5">
        <v>100</v>
      </c>
      <c r="X9" s="12">
        <v>506</v>
      </c>
      <c r="Y9" s="12">
        <v>893</v>
      </c>
      <c r="Z9" s="13">
        <f t="shared" si="3"/>
        <v>19.111030235162374</v>
      </c>
    </row>
    <row r="10" spans="1:26" ht="24.75" customHeight="1" x14ac:dyDescent="0.3">
      <c r="A10" s="2">
        <v>6</v>
      </c>
      <c r="B10" s="19" t="s">
        <v>23</v>
      </c>
      <c r="C10" s="4">
        <v>321</v>
      </c>
      <c r="D10" s="5">
        <v>360</v>
      </c>
      <c r="E10" s="6">
        <v>360</v>
      </c>
      <c r="F10" s="7">
        <f t="shared" si="0"/>
        <v>100</v>
      </c>
      <c r="G10" s="5">
        <v>180</v>
      </c>
      <c r="H10" s="8">
        <v>180</v>
      </c>
      <c r="I10" s="8">
        <f t="shared" si="1"/>
        <v>100</v>
      </c>
      <c r="J10" s="9">
        <v>1800</v>
      </c>
      <c r="K10" s="8">
        <v>1309</v>
      </c>
      <c r="L10" s="8">
        <v>1309</v>
      </c>
      <c r="M10" s="16"/>
      <c r="N10" s="11">
        <f t="shared" si="4"/>
        <v>72.722222222222229</v>
      </c>
      <c r="O10" s="5">
        <v>3040</v>
      </c>
      <c r="P10" s="10">
        <v>2400</v>
      </c>
      <c r="Q10" s="10">
        <f t="shared" si="2"/>
        <v>78.94736842105263</v>
      </c>
      <c r="R10" s="10">
        <v>66</v>
      </c>
      <c r="S10" s="10">
        <v>50</v>
      </c>
      <c r="T10" s="10">
        <v>2400</v>
      </c>
      <c r="U10" s="11">
        <f>S10/R10*100</f>
        <v>75.757575757575751</v>
      </c>
      <c r="V10" s="10">
        <f>T10/S10*10</f>
        <v>480</v>
      </c>
      <c r="W10" s="5">
        <v>217</v>
      </c>
      <c r="X10" s="12">
        <v>200</v>
      </c>
      <c r="Y10" s="12">
        <v>390</v>
      </c>
      <c r="Z10" s="13">
        <f t="shared" si="3"/>
        <v>25.591282051282054</v>
      </c>
    </row>
    <row r="11" spans="1:26" ht="24.75" customHeight="1" x14ac:dyDescent="0.3">
      <c r="A11" s="2">
        <v>7</v>
      </c>
      <c r="B11" s="19" t="s">
        <v>24</v>
      </c>
      <c r="C11" s="4">
        <v>1297</v>
      </c>
      <c r="D11" s="5">
        <v>1382</v>
      </c>
      <c r="E11" s="6">
        <v>1382</v>
      </c>
      <c r="F11" s="7">
        <f t="shared" si="0"/>
        <v>100</v>
      </c>
      <c r="G11" s="5">
        <v>200</v>
      </c>
      <c r="H11" s="8">
        <v>206</v>
      </c>
      <c r="I11" s="8">
        <f t="shared" si="1"/>
        <v>103</v>
      </c>
      <c r="J11" s="9">
        <v>6500</v>
      </c>
      <c r="K11" s="8">
        <v>10798</v>
      </c>
      <c r="L11" s="8">
        <v>716</v>
      </c>
      <c r="M11" s="16"/>
      <c r="N11" s="11">
        <f t="shared" si="4"/>
        <v>166.12307692307692</v>
      </c>
      <c r="O11" s="5">
        <v>12500</v>
      </c>
      <c r="P11" s="8">
        <v>11040</v>
      </c>
      <c r="Q11" s="10">
        <f t="shared" si="2"/>
        <v>88.32</v>
      </c>
      <c r="R11" s="10">
        <v>383</v>
      </c>
      <c r="S11" s="10">
        <v>260</v>
      </c>
      <c r="T11" s="10">
        <v>8310</v>
      </c>
      <c r="U11" s="11">
        <f>S11/R11*100</f>
        <v>67.885117493472578</v>
      </c>
      <c r="V11" s="10">
        <f>T11/S11*10</f>
        <v>319.61538461538458</v>
      </c>
      <c r="W11" s="5">
        <v>1210</v>
      </c>
      <c r="X11" s="12">
        <v>1100</v>
      </c>
      <c r="Y11" s="12">
        <v>1852</v>
      </c>
      <c r="Z11" s="13">
        <f t="shared" si="3"/>
        <v>32.24200863930885</v>
      </c>
    </row>
    <row r="12" spans="1:26" ht="24.75" customHeight="1" x14ac:dyDescent="0.3">
      <c r="A12" s="2">
        <v>8</v>
      </c>
      <c r="B12" s="21" t="s">
        <v>25</v>
      </c>
      <c r="C12" s="4">
        <v>721</v>
      </c>
      <c r="D12" s="5">
        <v>786</v>
      </c>
      <c r="E12" s="6">
        <v>786</v>
      </c>
      <c r="F12" s="7">
        <f t="shared" si="0"/>
        <v>100</v>
      </c>
      <c r="G12" s="5">
        <v>210</v>
      </c>
      <c r="H12" s="8">
        <v>220</v>
      </c>
      <c r="I12" s="11">
        <f t="shared" si="1"/>
        <v>104.76190476190477</v>
      </c>
      <c r="J12" s="9">
        <v>2800</v>
      </c>
      <c r="K12" s="8">
        <v>4264</v>
      </c>
      <c r="L12" s="8"/>
      <c r="M12" s="10">
        <v>1089</v>
      </c>
      <c r="N12" s="11">
        <f t="shared" si="4"/>
        <v>152.28571428571428</v>
      </c>
      <c r="O12" s="5">
        <v>3834</v>
      </c>
      <c r="P12" s="11">
        <v>3295.6</v>
      </c>
      <c r="Q12" s="10">
        <f t="shared" si="2"/>
        <v>85.95722483046427</v>
      </c>
      <c r="R12" s="10">
        <v>96</v>
      </c>
      <c r="S12" s="10">
        <v>96</v>
      </c>
      <c r="T12" s="11">
        <v>3295.6</v>
      </c>
      <c r="U12" s="17">
        <f>S12/R12*100</f>
        <v>100</v>
      </c>
      <c r="V12" s="10">
        <f>T12/S12*10</f>
        <v>343.29166666666663</v>
      </c>
      <c r="W12" s="5">
        <v>618</v>
      </c>
      <c r="X12" s="12">
        <v>144</v>
      </c>
      <c r="Y12" s="12">
        <v>548</v>
      </c>
      <c r="Z12" s="13">
        <f t="shared" si="3"/>
        <v>39.612554744525553</v>
      </c>
    </row>
    <row r="13" spans="1:26" ht="24.75" customHeight="1" x14ac:dyDescent="0.3">
      <c r="A13" s="2">
        <v>9</v>
      </c>
      <c r="B13" s="19" t="s">
        <v>26</v>
      </c>
      <c r="C13" s="4">
        <v>800</v>
      </c>
      <c r="D13" s="5">
        <v>2500</v>
      </c>
      <c r="E13" s="6">
        <v>2500</v>
      </c>
      <c r="F13" s="7">
        <f t="shared" si="0"/>
        <v>100</v>
      </c>
      <c r="G13" s="5">
        <v>400</v>
      </c>
      <c r="H13" s="8">
        <v>300</v>
      </c>
      <c r="I13" s="8">
        <f t="shared" si="1"/>
        <v>75</v>
      </c>
      <c r="J13" s="9">
        <v>6457</v>
      </c>
      <c r="K13" s="8">
        <v>9803</v>
      </c>
      <c r="L13" s="8"/>
      <c r="M13" s="10">
        <v>4041</v>
      </c>
      <c r="N13" s="11">
        <f t="shared" si="4"/>
        <v>151.81973052501161</v>
      </c>
      <c r="O13" s="5">
        <v>3084</v>
      </c>
      <c r="P13" s="8"/>
      <c r="Q13" s="10">
        <f t="shared" si="2"/>
        <v>0</v>
      </c>
      <c r="R13" s="10"/>
      <c r="S13" s="10"/>
      <c r="T13" s="10"/>
      <c r="U13" s="10"/>
      <c r="V13" s="10"/>
      <c r="W13" s="5">
        <v>533</v>
      </c>
      <c r="X13" s="12">
        <v>250</v>
      </c>
      <c r="Y13" s="12">
        <v>727</v>
      </c>
      <c r="Z13" s="13">
        <f t="shared" si="3"/>
        <v>48.390921595598357</v>
      </c>
    </row>
    <row r="14" spans="1:26" ht="30" customHeight="1" x14ac:dyDescent="0.3">
      <c r="A14" s="2">
        <v>10</v>
      </c>
      <c r="B14" s="19" t="s">
        <v>27</v>
      </c>
      <c r="C14" s="4">
        <v>1210</v>
      </c>
      <c r="D14" s="5">
        <v>1676</v>
      </c>
      <c r="E14" s="6">
        <v>1676</v>
      </c>
      <c r="F14" s="7">
        <f t="shared" si="0"/>
        <v>100</v>
      </c>
      <c r="G14" s="5">
        <v>350</v>
      </c>
      <c r="H14" s="8">
        <v>200</v>
      </c>
      <c r="I14" s="16">
        <f t="shared" si="1"/>
        <v>57.142857142857139</v>
      </c>
      <c r="J14" s="9">
        <v>12060</v>
      </c>
      <c r="K14" s="8">
        <v>14230</v>
      </c>
      <c r="L14" s="8"/>
      <c r="M14" s="16"/>
      <c r="N14" s="11">
        <f t="shared" si="4"/>
        <v>117.99336650082918</v>
      </c>
      <c r="O14" s="5">
        <v>7780</v>
      </c>
      <c r="P14" s="8">
        <v>17180</v>
      </c>
      <c r="Q14" s="10">
        <f t="shared" si="2"/>
        <v>220.82262210796918</v>
      </c>
      <c r="R14" s="10">
        <v>390</v>
      </c>
      <c r="S14" s="10">
        <v>390</v>
      </c>
      <c r="T14" s="10">
        <v>13070</v>
      </c>
      <c r="U14" s="17">
        <f>S14/R14*100</f>
        <v>100</v>
      </c>
      <c r="V14" s="10">
        <f>T14/S14*10</f>
        <v>335.12820512820508</v>
      </c>
      <c r="W14" s="5">
        <v>200</v>
      </c>
      <c r="X14" s="12">
        <v>228</v>
      </c>
      <c r="Y14" s="12">
        <v>1532</v>
      </c>
      <c r="Z14" s="13">
        <f t="shared" si="3"/>
        <v>52.651436031331599</v>
      </c>
    </row>
    <row r="15" spans="1:26" ht="33" customHeight="1" x14ac:dyDescent="0.3">
      <c r="A15" s="2">
        <v>11</v>
      </c>
      <c r="B15" s="19" t="s">
        <v>28</v>
      </c>
      <c r="C15" s="4">
        <v>400</v>
      </c>
      <c r="D15" s="5">
        <v>180</v>
      </c>
      <c r="E15" s="6">
        <v>180</v>
      </c>
      <c r="F15" s="7">
        <f t="shared" si="0"/>
        <v>100</v>
      </c>
      <c r="G15" s="5">
        <v>387</v>
      </c>
      <c r="H15" s="8">
        <v>18</v>
      </c>
      <c r="I15" s="16">
        <f t="shared" si="1"/>
        <v>4.6511627906976747</v>
      </c>
      <c r="J15" s="9">
        <v>1186</v>
      </c>
      <c r="K15" s="8">
        <v>1500</v>
      </c>
      <c r="L15" s="8"/>
      <c r="M15" s="16"/>
      <c r="N15" s="11">
        <f t="shared" si="4"/>
        <v>126.47554806070826</v>
      </c>
      <c r="O15" s="5">
        <v>2537</v>
      </c>
      <c r="P15" s="8"/>
      <c r="Q15" s="10">
        <f t="shared" si="2"/>
        <v>0</v>
      </c>
      <c r="R15" s="10"/>
      <c r="S15" s="10"/>
      <c r="T15" s="10"/>
      <c r="U15" s="10"/>
      <c r="V15" s="10"/>
      <c r="W15" s="5">
        <v>295</v>
      </c>
      <c r="X15" s="118">
        <v>25</v>
      </c>
      <c r="Y15" s="12">
        <v>250</v>
      </c>
      <c r="Z15" s="13">
        <f t="shared" si="3"/>
        <v>20.923999999999999</v>
      </c>
    </row>
    <row r="16" spans="1:26" ht="43.5" customHeight="1" x14ac:dyDescent="0.3">
      <c r="A16" s="2">
        <v>12</v>
      </c>
      <c r="B16" s="20" t="s">
        <v>29</v>
      </c>
      <c r="C16" s="4">
        <v>500</v>
      </c>
      <c r="D16" s="5">
        <v>1633</v>
      </c>
      <c r="E16" s="6">
        <v>1633</v>
      </c>
      <c r="F16" s="7">
        <f t="shared" si="0"/>
        <v>100</v>
      </c>
      <c r="G16" s="5">
        <v>300</v>
      </c>
      <c r="H16" s="8">
        <v>12</v>
      </c>
      <c r="I16" s="8">
        <f t="shared" si="1"/>
        <v>4</v>
      </c>
      <c r="J16" s="9">
        <v>1409</v>
      </c>
      <c r="K16" s="8">
        <v>1310</v>
      </c>
      <c r="L16" s="8"/>
      <c r="M16" s="16"/>
      <c r="N16" s="11">
        <f t="shared" si="4"/>
        <v>92.97374024130589</v>
      </c>
      <c r="O16" s="5">
        <v>3119</v>
      </c>
      <c r="P16" s="8">
        <v>2700</v>
      </c>
      <c r="Q16" s="10">
        <f t="shared" si="2"/>
        <v>86.566207117665911</v>
      </c>
      <c r="R16" s="10">
        <v>100</v>
      </c>
      <c r="S16" s="10">
        <v>93</v>
      </c>
      <c r="T16" s="10">
        <v>1715</v>
      </c>
      <c r="U16" s="11">
        <f>S16/R16*100</f>
        <v>93</v>
      </c>
      <c r="V16" s="10">
        <f>T16/S16*10</f>
        <v>184.40860215053763</v>
      </c>
      <c r="W16" s="5">
        <v>247</v>
      </c>
      <c r="X16" s="12">
        <v>456</v>
      </c>
      <c r="Y16" s="12">
        <v>388</v>
      </c>
      <c r="Z16" s="13">
        <f t="shared" si="3"/>
        <v>26.494845360824741</v>
      </c>
    </row>
    <row r="17" spans="1:26" ht="24.75" hidden="1" customHeight="1" x14ac:dyDescent="0.3">
      <c r="A17" s="2">
        <v>13</v>
      </c>
      <c r="B17" s="19" t="s">
        <v>30</v>
      </c>
      <c r="C17" s="4">
        <v>70</v>
      </c>
      <c r="D17" s="5"/>
      <c r="E17" s="6">
        <v>30</v>
      </c>
      <c r="F17" s="7" t="e">
        <f t="shared" si="0"/>
        <v>#DIV/0!</v>
      </c>
      <c r="G17" s="5">
        <v>286</v>
      </c>
      <c r="H17" s="8"/>
      <c r="I17" s="8">
        <f t="shared" si="1"/>
        <v>0</v>
      </c>
      <c r="J17" s="9">
        <v>413</v>
      </c>
      <c r="K17" s="8"/>
      <c r="L17" s="8"/>
      <c r="M17" s="16"/>
      <c r="N17" s="11">
        <f t="shared" si="4"/>
        <v>0</v>
      </c>
      <c r="O17" s="5">
        <v>1338</v>
      </c>
      <c r="P17" s="8"/>
      <c r="Q17" s="10">
        <f t="shared" si="2"/>
        <v>0</v>
      </c>
      <c r="R17" s="10"/>
      <c r="S17" s="10"/>
      <c r="T17" s="10"/>
      <c r="U17" s="11" t="e">
        <f t="shared" ref="U17:U18" si="5">S17/R17*100</f>
        <v>#DIV/0!</v>
      </c>
      <c r="V17" s="10" t="e">
        <f t="shared" ref="V17:V18" si="6">T17/S17*10</f>
        <v>#DIV/0!</v>
      </c>
      <c r="W17" s="5">
        <v>150</v>
      </c>
      <c r="X17" s="12"/>
      <c r="Y17" s="12">
        <v>200</v>
      </c>
      <c r="Z17" s="13">
        <f t="shared" si="3"/>
        <v>0</v>
      </c>
    </row>
    <row r="18" spans="1:26" ht="24.75" customHeight="1" x14ac:dyDescent="0.3">
      <c r="A18" s="2">
        <v>14</v>
      </c>
      <c r="B18" s="19" t="s">
        <v>31</v>
      </c>
      <c r="C18" s="4"/>
      <c r="D18" s="5"/>
      <c r="E18" s="6"/>
      <c r="F18" s="7"/>
      <c r="G18" s="5"/>
      <c r="H18" s="8"/>
      <c r="I18" s="8"/>
      <c r="J18" s="9"/>
      <c r="K18" s="8"/>
      <c r="L18" s="8"/>
      <c r="M18" s="16"/>
      <c r="N18" s="11"/>
      <c r="O18" s="5"/>
      <c r="P18" s="10">
        <v>5787</v>
      </c>
      <c r="Q18" s="10"/>
      <c r="R18" s="10">
        <v>417</v>
      </c>
      <c r="S18" s="10">
        <v>417</v>
      </c>
      <c r="T18" s="10">
        <v>5787</v>
      </c>
      <c r="U18" s="17">
        <f t="shared" si="5"/>
        <v>100</v>
      </c>
      <c r="V18" s="10">
        <f t="shared" si="6"/>
        <v>138.77697841726618</v>
      </c>
      <c r="W18" s="5"/>
      <c r="X18" s="12"/>
      <c r="Y18" s="12"/>
      <c r="Z18" s="13"/>
    </row>
    <row r="19" spans="1:26" ht="24.75" customHeight="1" x14ac:dyDescent="0.3">
      <c r="A19" s="2">
        <v>15</v>
      </c>
      <c r="B19" s="18" t="s">
        <v>32</v>
      </c>
      <c r="C19" s="4">
        <v>150</v>
      </c>
      <c r="D19" s="5">
        <v>1000</v>
      </c>
      <c r="E19" s="6">
        <v>1000</v>
      </c>
      <c r="F19" s="7">
        <f t="shared" si="0"/>
        <v>100</v>
      </c>
      <c r="G19" s="5">
        <v>150</v>
      </c>
      <c r="H19" s="8">
        <v>183</v>
      </c>
      <c r="I19" s="8">
        <f t="shared" si="1"/>
        <v>122</v>
      </c>
      <c r="J19" s="9">
        <v>300</v>
      </c>
      <c r="K19" s="8">
        <v>315</v>
      </c>
      <c r="L19" s="8">
        <v>315</v>
      </c>
      <c r="M19" s="16"/>
      <c r="N19" s="11">
        <f t="shared" si="4"/>
        <v>105</v>
      </c>
      <c r="O19" s="5"/>
      <c r="P19" s="8"/>
      <c r="Q19" s="10"/>
      <c r="R19" s="10"/>
      <c r="S19" s="10"/>
      <c r="T19" s="10"/>
      <c r="U19" s="10"/>
      <c r="V19" s="10"/>
      <c r="W19" s="5"/>
      <c r="X19" s="12"/>
      <c r="Y19" s="12"/>
      <c r="Z19" s="13"/>
    </row>
    <row r="20" spans="1:26" ht="24.75" customHeight="1" x14ac:dyDescent="0.3">
      <c r="B20" s="22" t="s">
        <v>33</v>
      </c>
      <c r="C20" s="22">
        <f>SUM(C5:C19)</f>
        <v>15733</v>
      </c>
      <c r="D20" s="22">
        <f>SUM(D5:D19)</f>
        <v>16032</v>
      </c>
      <c r="E20" s="22">
        <f>SUM(E5:E19)</f>
        <v>16062</v>
      </c>
      <c r="F20" s="23">
        <v>100</v>
      </c>
      <c r="G20" s="24">
        <f>SUM(G5:G19)</f>
        <v>4113</v>
      </c>
      <c r="H20" s="22">
        <f>SUM(H5:H19)</f>
        <v>3233.5</v>
      </c>
      <c r="I20" s="25">
        <f t="shared" si="1"/>
        <v>78.616581570629705</v>
      </c>
      <c r="J20" s="26">
        <f>SUM(J5:J19)</f>
        <v>86618</v>
      </c>
      <c r="K20" s="22">
        <f>SUM(K5:K19)</f>
        <v>103671</v>
      </c>
      <c r="L20" s="24">
        <f>SUM(L5:L19)</f>
        <v>6991</v>
      </c>
      <c r="M20" s="27">
        <f>SUM(M5:M19)</f>
        <v>14435</v>
      </c>
      <c r="N20" s="28">
        <f t="shared" si="4"/>
        <v>119.68759380267382</v>
      </c>
      <c r="O20" s="22">
        <f>SUM(O5:O17)</f>
        <v>77972</v>
      </c>
      <c r="P20" s="24">
        <f>SUM(P5:P19)</f>
        <v>93311.44</v>
      </c>
      <c r="Q20" s="27">
        <f t="shared" si="2"/>
        <v>119.67301082439849</v>
      </c>
      <c r="R20" s="27">
        <f>SUM(R5:R19)</f>
        <v>2758</v>
      </c>
      <c r="S20" s="27">
        <f>SUM(S5:S19)</f>
        <v>2557</v>
      </c>
      <c r="T20" s="27">
        <f>SUM(T5:T19)</f>
        <v>84359.44</v>
      </c>
      <c r="U20" s="11">
        <f>S20/R20*100</f>
        <v>92.712110224800583</v>
      </c>
      <c r="V20" s="10">
        <f>T20/S20*10</f>
        <v>329.91568244035983</v>
      </c>
      <c r="W20" s="24">
        <f>SUM(W5:W17)</f>
        <v>7664</v>
      </c>
      <c r="X20" s="22">
        <f>SUM(X5:X19)</f>
        <v>8919</v>
      </c>
      <c r="Y20" s="22">
        <f>SUM(Y5:Y19)</f>
        <v>14454</v>
      </c>
      <c r="Z20" s="29">
        <f t="shared" si="3"/>
        <v>38.24759526774595</v>
      </c>
    </row>
    <row r="21" spans="1:26" ht="24.75" customHeight="1" x14ac:dyDescent="0.3">
      <c r="B21" s="22" t="s">
        <v>34</v>
      </c>
      <c r="C21" s="22">
        <v>3000</v>
      </c>
      <c r="D21" s="24">
        <v>6000</v>
      </c>
      <c r="E21" s="24">
        <v>6000</v>
      </c>
      <c r="F21" s="23">
        <f t="shared" si="0"/>
        <v>100</v>
      </c>
      <c r="G21" s="24">
        <v>800</v>
      </c>
      <c r="H21" s="24">
        <v>410</v>
      </c>
      <c r="I21" s="25">
        <f t="shared" si="1"/>
        <v>51.249999999999993</v>
      </c>
      <c r="J21" s="26">
        <v>10000</v>
      </c>
      <c r="K21" s="24">
        <v>10000</v>
      </c>
      <c r="L21" s="24">
        <v>1208</v>
      </c>
      <c r="M21" s="30"/>
      <c r="N21" s="28">
        <f t="shared" si="4"/>
        <v>100</v>
      </c>
      <c r="O21" s="22">
        <v>12000</v>
      </c>
      <c r="P21" s="24">
        <v>13000</v>
      </c>
      <c r="Q21" s="27">
        <f t="shared" si="2"/>
        <v>108.33333333333333</v>
      </c>
      <c r="R21" s="27">
        <v>232</v>
      </c>
      <c r="S21" s="27">
        <v>197</v>
      </c>
      <c r="T21" s="27">
        <v>6410</v>
      </c>
      <c r="U21" s="11">
        <f>S21/R21*100</f>
        <v>84.91379310344827</v>
      </c>
      <c r="V21" s="10">
        <f>T21/S21*10</f>
        <v>325.38071065989845</v>
      </c>
      <c r="W21" s="24">
        <v>1116</v>
      </c>
      <c r="X21" s="22">
        <v>1500</v>
      </c>
      <c r="Y21" s="24">
        <v>2106</v>
      </c>
      <c r="Z21" s="29">
        <f t="shared" si="3"/>
        <v>29.556030389363723</v>
      </c>
    </row>
    <row r="22" spans="1:26" ht="24.75" customHeight="1" x14ac:dyDescent="0.3">
      <c r="B22" s="31" t="s">
        <v>35</v>
      </c>
      <c r="C22" s="31">
        <f>SUM(C20:C21)</f>
        <v>18733</v>
      </c>
      <c r="D22" s="32">
        <f>SUM(D20:D21)</f>
        <v>22032</v>
      </c>
      <c r="E22" s="32">
        <v>22032</v>
      </c>
      <c r="F22" s="23">
        <v>100</v>
      </c>
      <c r="G22" s="33">
        <f>SUM(G20:G21)</f>
        <v>4913</v>
      </c>
      <c r="H22" s="33">
        <f>SUM(H20:H21)</f>
        <v>3643.5</v>
      </c>
      <c r="I22" s="25">
        <f t="shared" si="1"/>
        <v>74.160390799918588</v>
      </c>
      <c r="J22" s="34">
        <f>SUM(J20:J21)</f>
        <v>96618</v>
      </c>
      <c r="K22" s="32">
        <f>SUM(K20:K21)</f>
        <v>113671</v>
      </c>
      <c r="L22" s="33">
        <f>SUM(L20:L21)</f>
        <v>8199</v>
      </c>
      <c r="M22" s="27">
        <f>SUM(M20:M21)</f>
        <v>14435</v>
      </c>
      <c r="N22" s="28">
        <f t="shared" si="4"/>
        <v>117.64992030470513</v>
      </c>
      <c r="O22" s="32">
        <f>SUM(O20:O21)</f>
        <v>89972</v>
      </c>
      <c r="P22" s="33">
        <f>SUM(P20:P21)</f>
        <v>106311.44</v>
      </c>
      <c r="Q22" s="27">
        <f t="shared" si="2"/>
        <v>118.16058329257993</v>
      </c>
      <c r="R22" s="27">
        <f>SUM(R20:R21)</f>
        <v>2990</v>
      </c>
      <c r="S22" s="27">
        <f>SUM(S20:S21)</f>
        <v>2754</v>
      </c>
      <c r="T22" s="27">
        <f t="shared" ref="T22" si="7">SUM(T20:T21)</f>
        <v>90769.44</v>
      </c>
      <c r="U22" s="11">
        <f>S22/R22*100</f>
        <v>92.10702341137123</v>
      </c>
      <c r="V22" s="10">
        <f>T22/S22*10</f>
        <v>329.59128540305011</v>
      </c>
      <c r="W22" s="32">
        <f>SUM(W20:W21)</f>
        <v>8780</v>
      </c>
      <c r="X22" s="32">
        <f>SUM(X20:X21)</f>
        <v>10419</v>
      </c>
      <c r="Y22" s="32">
        <f>SUM(Y20:Y21)</f>
        <v>16560</v>
      </c>
      <c r="Z22" s="29">
        <f t="shared" si="3"/>
        <v>37.142254951690823</v>
      </c>
    </row>
  </sheetData>
  <mergeCells count="14">
    <mergeCell ref="R2:U2"/>
    <mergeCell ref="W2:X3"/>
    <mergeCell ref="Y2:Y4"/>
    <mergeCell ref="Z2:Z4"/>
    <mergeCell ref="B1:Z1"/>
    <mergeCell ref="A2:B4"/>
    <mergeCell ref="C2:C4"/>
    <mergeCell ref="D2:F3"/>
    <mergeCell ref="G2:I3"/>
    <mergeCell ref="J2:K3"/>
    <mergeCell ref="L2:L3"/>
    <mergeCell ref="M2:M3"/>
    <mergeCell ref="N2:N3"/>
    <mergeCell ref="O2:Q3"/>
  </mergeCells>
  <pageMargins left="0.11811023622047245" right="0" top="0.94488188976377963" bottom="0.35433070866141736" header="0.31496062992125984" footer="0.31496062992125984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4"/>
  <sheetViews>
    <sheetView view="pageBreakPreview" zoomScale="67" zoomScaleNormal="30" zoomScaleSheetLayoutView="67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X18" sqref="AX18"/>
    </sheetView>
  </sheetViews>
  <sheetFormatPr defaultRowHeight="12.75" x14ac:dyDescent="0.2"/>
  <cols>
    <col min="1" max="1" width="5.42578125" customWidth="1"/>
    <col min="2" max="2" width="35.28515625" style="63" customWidth="1"/>
    <col min="3" max="3" width="10" customWidth="1"/>
    <col min="4" max="4" width="10.28515625" style="63" customWidth="1"/>
    <col min="5" max="5" width="10.42578125" customWidth="1"/>
    <col min="6" max="6" width="8.7109375" customWidth="1"/>
    <col min="7" max="7" width="6.5703125" customWidth="1"/>
    <col min="8" max="8" width="9.28515625" customWidth="1"/>
    <col min="9" max="9" width="0.140625" customWidth="1"/>
    <col min="10" max="10" width="8.42578125" customWidth="1"/>
    <col min="11" max="11" width="13.140625" customWidth="1"/>
    <col min="12" max="12" width="8.7109375" customWidth="1"/>
    <col min="13" max="13" width="6.85546875" hidden="1" customWidth="1"/>
    <col min="14" max="16" width="9" customWidth="1"/>
    <col min="17" max="17" width="8" customWidth="1"/>
    <col min="18" max="18" width="7.28515625" customWidth="1"/>
    <col min="19" max="19" width="7.140625" customWidth="1"/>
    <col min="20" max="21" width="7.28515625" customWidth="1"/>
    <col min="22" max="22" width="10.140625" customWidth="1"/>
    <col min="23" max="23" width="9.140625" hidden="1" customWidth="1"/>
    <col min="24" max="24" width="10.85546875" hidden="1" customWidth="1"/>
    <col min="25" max="25" width="7.28515625" hidden="1" customWidth="1"/>
    <col min="26" max="28" width="9.7109375" hidden="1" customWidth="1"/>
    <col min="29" max="29" width="7.85546875" hidden="1" customWidth="1"/>
    <col min="30" max="30" width="7.28515625" hidden="1" customWidth="1"/>
    <col min="31" max="31" width="8.7109375" hidden="1" customWidth="1"/>
    <col min="32" max="32" width="7.42578125" hidden="1" customWidth="1"/>
    <col min="33" max="33" width="9" hidden="1" customWidth="1"/>
    <col min="34" max="34" width="8" hidden="1" customWidth="1"/>
    <col min="35" max="37" width="7.5703125" hidden="1" customWidth="1"/>
    <col min="38" max="38" width="10.85546875" customWidth="1"/>
    <col min="39" max="40" width="8.85546875" customWidth="1"/>
    <col min="41" max="41" width="8.28515625" customWidth="1"/>
    <col min="42" max="42" width="10.140625" customWidth="1"/>
    <col min="43" max="43" width="9.140625" customWidth="1"/>
    <col min="44" max="44" width="8.28515625" customWidth="1"/>
    <col min="45" max="54" width="8.85546875" customWidth="1"/>
    <col min="55" max="55" width="7.140625" customWidth="1"/>
    <col min="56" max="60" width="8.85546875" customWidth="1"/>
    <col min="61" max="62" width="9" customWidth="1"/>
    <col min="63" max="63" width="12" customWidth="1"/>
    <col min="64" max="64" width="9" bestFit="1" customWidth="1"/>
  </cols>
  <sheetData>
    <row r="1" spans="1:63" ht="51.75" customHeight="1" x14ac:dyDescent="0.2">
      <c r="B1" s="35"/>
      <c r="C1" s="142" t="s">
        <v>96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36"/>
      <c r="Y1" s="36"/>
      <c r="Z1" s="36"/>
      <c r="AA1" s="36"/>
      <c r="AB1" s="36"/>
      <c r="AC1" s="36"/>
      <c r="AD1" s="142" t="str">
        <f>C1</f>
        <v xml:space="preserve">Оперативные данные о ходе уборки зерновых культур  на 12 октября 2026 года по Можгинскому району </v>
      </c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</row>
    <row r="2" spans="1:63" ht="45" customHeight="1" x14ac:dyDescent="0.2">
      <c r="A2" s="143"/>
      <c r="B2" s="146" t="s">
        <v>0</v>
      </c>
      <c r="C2" s="132" t="s">
        <v>36</v>
      </c>
      <c r="D2" s="133"/>
      <c r="E2" s="133"/>
      <c r="F2" s="133"/>
      <c r="G2" s="133"/>
      <c r="H2" s="133"/>
      <c r="I2" s="133"/>
      <c r="J2" s="133"/>
      <c r="K2" s="133"/>
      <c r="L2" s="134"/>
      <c r="M2" s="149" t="s">
        <v>37</v>
      </c>
      <c r="N2" s="152" t="s">
        <v>38</v>
      </c>
      <c r="O2" s="152"/>
      <c r="P2" s="152"/>
      <c r="Q2" s="153" t="s">
        <v>39</v>
      </c>
      <c r="R2" s="154"/>
      <c r="S2" s="154"/>
      <c r="T2" s="154"/>
      <c r="U2" s="154"/>
      <c r="V2" s="155"/>
      <c r="W2" s="156" t="s">
        <v>40</v>
      </c>
      <c r="X2" s="119" t="s">
        <v>41</v>
      </c>
      <c r="Y2" s="120"/>
      <c r="Z2" s="120"/>
      <c r="AA2" s="120"/>
      <c r="AB2" s="120"/>
      <c r="AC2" s="121"/>
      <c r="AD2" s="119" t="s">
        <v>42</v>
      </c>
      <c r="AE2" s="120"/>
      <c r="AF2" s="120"/>
      <c r="AG2" s="120"/>
      <c r="AH2" s="120"/>
      <c r="AI2" s="121"/>
      <c r="AJ2" s="119" t="s">
        <v>43</v>
      </c>
      <c r="AK2" s="121"/>
      <c r="AL2" s="119" t="s">
        <v>44</v>
      </c>
      <c r="AM2" s="121"/>
      <c r="AN2" s="112"/>
      <c r="AO2" s="132" t="s">
        <v>45</v>
      </c>
      <c r="AP2" s="133"/>
      <c r="AQ2" s="133"/>
      <c r="AR2" s="134"/>
      <c r="AS2" s="119" t="s">
        <v>46</v>
      </c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1"/>
      <c r="BI2" s="119" t="s">
        <v>47</v>
      </c>
      <c r="BJ2" s="121"/>
    </row>
    <row r="3" spans="1:63" ht="41.25" customHeight="1" x14ac:dyDescent="0.2">
      <c r="A3" s="144"/>
      <c r="B3" s="147"/>
      <c r="C3" s="161" t="s">
        <v>12</v>
      </c>
      <c r="D3" s="162" t="s">
        <v>48</v>
      </c>
      <c r="E3" s="164" t="s">
        <v>49</v>
      </c>
      <c r="F3" s="165"/>
      <c r="G3" s="165"/>
      <c r="H3" s="165"/>
      <c r="I3" s="165"/>
      <c r="J3" s="166"/>
      <c r="K3" s="167" t="s">
        <v>16</v>
      </c>
      <c r="L3" s="167" t="s">
        <v>17</v>
      </c>
      <c r="M3" s="150"/>
      <c r="N3" s="37"/>
      <c r="O3" s="37"/>
      <c r="P3" s="114"/>
      <c r="Q3" s="168" t="s">
        <v>50</v>
      </c>
      <c r="R3" s="169"/>
      <c r="S3" s="152" t="s">
        <v>51</v>
      </c>
      <c r="T3" s="152"/>
      <c r="U3" s="152" t="s">
        <v>52</v>
      </c>
      <c r="V3" s="152"/>
      <c r="W3" s="157"/>
      <c r="X3" s="170" t="s">
        <v>12</v>
      </c>
      <c r="Y3" s="171" t="s">
        <v>13</v>
      </c>
      <c r="Z3" s="172" t="s">
        <v>14</v>
      </c>
      <c r="AA3" s="123" t="s">
        <v>53</v>
      </c>
      <c r="AB3" s="123" t="s">
        <v>54</v>
      </c>
      <c r="AC3" s="123" t="s">
        <v>55</v>
      </c>
      <c r="AD3" s="171" t="s">
        <v>56</v>
      </c>
      <c r="AE3" s="171"/>
      <c r="AF3" s="171" t="s">
        <v>57</v>
      </c>
      <c r="AG3" s="171"/>
      <c r="AH3" s="119" t="s">
        <v>52</v>
      </c>
      <c r="AI3" s="121"/>
      <c r="AJ3" s="123" t="s">
        <v>58</v>
      </c>
      <c r="AK3" s="123" t="s">
        <v>16</v>
      </c>
      <c r="AL3" s="159" t="s">
        <v>12</v>
      </c>
      <c r="AM3" s="123" t="s">
        <v>13</v>
      </c>
      <c r="AN3" s="38"/>
      <c r="AO3" s="135"/>
      <c r="AP3" s="136"/>
      <c r="AQ3" s="136"/>
      <c r="AR3" s="137"/>
      <c r="AS3" s="122" t="s">
        <v>59</v>
      </c>
      <c r="AT3" s="122" t="s">
        <v>60</v>
      </c>
      <c r="AU3" s="122"/>
      <c r="AV3" s="122"/>
      <c r="AW3" s="122"/>
      <c r="AX3" s="122" t="s">
        <v>61</v>
      </c>
      <c r="AY3" s="122"/>
      <c r="AZ3" s="122"/>
      <c r="BA3" s="122"/>
      <c r="BB3" s="122" t="s">
        <v>62</v>
      </c>
      <c r="BC3" s="122"/>
      <c r="BD3" s="122"/>
      <c r="BE3" s="122"/>
      <c r="BF3" s="122" t="s">
        <v>63</v>
      </c>
      <c r="BG3" s="122"/>
      <c r="BH3" s="122"/>
      <c r="BI3" s="172" t="s">
        <v>58</v>
      </c>
      <c r="BJ3" s="172" t="s">
        <v>16</v>
      </c>
    </row>
    <row r="4" spans="1:63" ht="79.5" customHeight="1" x14ac:dyDescent="0.2">
      <c r="A4" s="145"/>
      <c r="B4" s="148"/>
      <c r="C4" s="161"/>
      <c r="D4" s="163"/>
      <c r="E4" s="39" t="s">
        <v>64</v>
      </c>
      <c r="F4" s="39" t="s">
        <v>65</v>
      </c>
      <c r="G4" s="39" t="s">
        <v>66</v>
      </c>
      <c r="H4" s="39" t="s">
        <v>67</v>
      </c>
      <c r="I4" s="40" t="s">
        <v>68</v>
      </c>
      <c r="J4" s="39" t="s">
        <v>14</v>
      </c>
      <c r="K4" s="167"/>
      <c r="L4" s="167"/>
      <c r="M4" s="151"/>
      <c r="N4" s="41" t="s">
        <v>69</v>
      </c>
      <c r="O4" s="41" t="s">
        <v>70</v>
      </c>
      <c r="P4" s="115" t="s">
        <v>16</v>
      </c>
      <c r="Q4" s="42" t="s">
        <v>12</v>
      </c>
      <c r="R4" s="43" t="s">
        <v>13</v>
      </c>
      <c r="S4" s="43" t="s">
        <v>58</v>
      </c>
      <c r="T4" s="43" t="s">
        <v>16</v>
      </c>
      <c r="U4" s="43" t="s">
        <v>58</v>
      </c>
      <c r="V4" s="43" t="s">
        <v>16</v>
      </c>
      <c r="W4" s="158"/>
      <c r="X4" s="170"/>
      <c r="Y4" s="171"/>
      <c r="Z4" s="173"/>
      <c r="AA4" s="125"/>
      <c r="AB4" s="125"/>
      <c r="AC4" s="125"/>
      <c r="AD4" s="44" t="s">
        <v>12</v>
      </c>
      <c r="AE4" s="45" t="s">
        <v>13</v>
      </c>
      <c r="AF4" s="44" t="s">
        <v>12</v>
      </c>
      <c r="AG4" s="45" t="s">
        <v>13</v>
      </c>
      <c r="AH4" s="44" t="s">
        <v>12</v>
      </c>
      <c r="AI4" s="45" t="s">
        <v>13</v>
      </c>
      <c r="AJ4" s="125"/>
      <c r="AK4" s="125"/>
      <c r="AL4" s="160"/>
      <c r="AM4" s="125"/>
      <c r="AN4" s="111"/>
      <c r="AO4" s="46" t="s">
        <v>71</v>
      </c>
      <c r="AP4" s="113" t="s">
        <v>70</v>
      </c>
      <c r="AQ4" s="113" t="s">
        <v>16</v>
      </c>
      <c r="AR4" s="113" t="s">
        <v>72</v>
      </c>
      <c r="AS4" s="122"/>
      <c r="AT4" s="46" t="s">
        <v>12</v>
      </c>
      <c r="AU4" s="111" t="s">
        <v>13</v>
      </c>
      <c r="AV4" s="111" t="s">
        <v>16</v>
      </c>
      <c r="AW4" s="113" t="s">
        <v>72</v>
      </c>
      <c r="AX4" s="46" t="s">
        <v>12</v>
      </c>
      <c r="AY4" s="111" t="s">
        <v>13</v>
      </c>
      <c r="AZ4" s="111" t="s">
        <v>16</v>
      </c>
      <c r="BA4" s="113" t="s">
        <v>72</v>
      </c>
      <c r="BB4" s="46" t="s">
        <v>12</v>
      </c>
      <c r="BC4" s="111" t="s">
        <v>13</v>
      </c>
      <c r="BD4" s="111" t="s">
        <v>16</v>
      </c>
      <c r="BE4" s="113" t="s">
        <v>72</v>
      </c>
      <c r="BF4" s="46" t="s">
        <v>73</v>
      </c>
      <c r="BG4" s="111" t="s">
        <v>15</v>
      </c>
      <c r="BH4" s="111" t="s">
        <v>16</v>
      </c>
      <c r="BI4" s="173"/>
      <c r="BJ4" s="173"/>
      <c r="BK4" s="47"/>
    </row>
    <row r="5" spans="1:63" s="63" customFormat="1" ht="25.9" customHeight="1" x14ac:dyDescent="0.35">
      <c r="A5" s="48">
        <v>1</v>
      </c>
      <c r="B5" s="49" t="s">
        <v>74</v>
      </c>
      <c r="C5" s="50">
        <v>6572</v>
      </c>
      <c r="D5" s="51">
        <f>E5+H5</f>
        <v>6572</v>
      </c>
      <c r="E5" s="51">
        <v>6211</v>
      </c>
      <c r="F5" s="51">
        <f t="shared" ref="F5:F16" si="0">D5-BK5</f>
        <v>0</v>
      </c>
      <c r="G5" s="51"/>
      <c r="H5" s="51">
        <v>361</v>
      </c>
      <c r="I5" s="52"/>
      <c r="J5" s="53">
        <f>D5/C5*100</f>
        <v>100</v>
      </c>
      <c r="K5" s="54">
        <v>19099.080000000002</v>
      </c>
      <c r="L5" s="55">
        <f t="shared" ref="L5:L21" si="1">K5/E5*10</f>
        <v>30.750410561906296</v>
      </c>
      <c r="M5" s="52"/>
      <c r="N5" s="56">
        <v>1010</v>
      </c>
      <c r="O5" s="56">
        <v>1010</v>
      </c>
      <c r="P5" s="52">
        <v>1435.06</v>
      </c>
      <c r="Q5" s="57"/>
      <c r="R5" s="58"/>
      <c r="S5" s="58"/>
      <c r="T5" s="58"/>
      <c r="U5" s="58"/>
      <c r="V5" s="58"/>
      <c r="W5" s="52">
        <v>1971</v>
      </c>
      <c r="X5" s="56">
        <v>1971</v>
      </c>
      <c r="Y5" s="59"/>
      <c r="Z5" s="11">
        <f>Y5/X5*100</f>
        <v>0</v>
      </c>
      <c r="AA5" s="60">
        <v>433</v>
      </c>
      <c r="AB5" s="60">
        <v>990</v>
      </c>
      <c r="AC5" s="60">
        <v>548</v>
      </c>
      <c r="AD5" s="56">
        <v>0</v>
      </c>
      <c r="AE5" s="61"/>
      <c r="AF5" s="56"/>
      <c r="AG5" s="61">
        <v>1250</v>
      </c>
      <c r="AH5" s="62"/>
      <c r="AI5" s="61"/>
      <c r="AJ5" s="61"/>
      <c r="AK5" s="61"/>
      <c r="AL5" s="56">
        <v>6500</v>
      </c>
      <c r="AM5" s="52">
        <v>6500</v>
      </c>
      <c r="AN5" s="52">
        <f>AM5/AL5*100</f>
        <v>100</v>
      </c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61"/>
      <c r="BJ5" s="61"/>
      <c r="BK5" s="51">
        <v>6572</v>
      </c>
    </row>
    <row r="6" spans="1:63" s="63" customFormat="1" ht="25.9" customHeight="1" x14ac:dyDescent="0.35">
      <c r="A6" s="48">
        <v>2</v>
      </c>
      <c r="B6" s="49" t="s">
        <v>75</v>
      </c>
      <c r="C6" s="50">
        <v>2572</v>
      </c>
      <c r="D6" s="51">
        <f>E6+H6</f>
        <v>2572</v>
      </c>
      <c r="E6" s="51">
        <v>2207</v>
      </c>
      <c r="F6" s="51">
        <f t="shared" si="0"/>
        <v>0</v>
      </c>
      <c r="G6" s="51"/>
      <c r="H6" s="52">
        <v>365</v>
      </c>
      <c r="I6" s="52"/>
      <c r="J6" s="53">
        <f t="shared" ref="J6:J26" si="2">D6/C6*100</f>
        <v>100</v>
      </c>
      <c r="K6" s="54">
        <v>6423</v>
      </c>
      <c r="L6" s="55">
        <f t="shared" si="1"/>
        <v>29.102854553692797</v>
      </c>
      <c r="M6" s="52"/>
      <c r="N6" s="56"/>
      <c r="O6" s="56"/>
      <c r="P6" s="52"/>
      <c r="Q6" s="57">
        <v>377</v>
      </c>
      <c r="R6" s="58"/>
      <c r="S6" s="58"/>
      <c r="T6" s="58"/>
      <c r="U6" s="52">
        <v>377</v>
      </c>
      <c r="V6" s="54">
        <v>422.12</v>
      </c>
      <c r="W6" s="52">
        <v>456</v>
      </c>
      <c r="X6" s="56">
        <v>456</v>
      </c>
      <c r="Y6" s="59"/>
      <c r="Z6" s="11"/>
      <c r="AA6" s="60">
        <v>309</v>
      </c>
      <c r="AB6" s="60">
        <v>147</v>
      </c>
      <c r="AC6" s="60"/>
      <c r="AD6" s="56">
        <v>0</v>
      </c>
      <c r="AE6" s="61"/>
      <c r="AF6" s="56"/>
      <c r="AG6" s="61">
        <v>450</v>
      </c>
      <c r="AH6" s="62"/>
      <c r="AI6" s="61"/>
      <c r="AJ6" s="61"/>
      <c r="AK6" s="61"/>
      <c r="AL6" s="56">
        <v>2300</v>
      </c>
      <c r="AM6" s="52">
        <v>2300</v>
      </c>
      <c r="AN6" s="52">
        <f t="shared" ref="AN6:AN26" si="3">AM6/AL6*100</f>
        <v>100</v>
      </c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59"/>
      <c r="BJ6" s="59"/>
      <c r="BK6" s="51">
        <v>2572</v>
      </c>
    </row>
    <row r="7" spans="1:63" s="63" customFormat="1" ht="25.9" customHeight="1" x14ac:dyDescent="0.35">
      <c r="A7" s="48">
        <v>3</v>
      </c>
      <c r="B7" s="49" t="s">
        <v>76</v>
      </c>
      <c r="C7" s="50">
        <v>2026</v>
      </c>
      <c r="D7" s="51">
        <f t="shared" ref="D7:D25" si="4">E7+H7</f>
        <v>2026</v>
      </c>
      <c r="E7" s="51">
        <v>2026</v>
      </c>
      <c r="F7" s="51">
        <f t="shared" si="0"/>
        <v>0</v>
      </c>
      <c r="G7" s="51"/>
      <c r="H7" s="52"/>
      <c r="I7" s="52"/>
      <c r="J7" s="53">
        <f t="shared" si="2"/>
        <v>100</v>
      </c>
      <c r="K7" s="54">
        <v>7412.95</v>
      </c>
      <c r="L7" s="55">
        <f t="shared" si="1"/>
        <v>36.589091806515299</v>
      </c>
      <c r="M7" s="52"/>
      <c r="N7" s="56"/>
      <c r="O7" s="56"/>
      <c r="P7" s="52"/>
      <c r="Q7" s="57"/>
      <c r="R7" s="58"/>
      <c r="S7" s="58"/>
      <c r="T7" s="58"/>
      <c r="U7" s="58"/>
      <c r="V7" s="58"/>
      <c r="W7" s="52">
        <v>430</v>
      </c>
      <c r="X7" s="56">
        <v>430</v>
      </c>
      <c r="Y7" s="59"/>
      <c r="Z7" s="11">
        <f t="shared" ref="Z7:Z25" si="5">Y7/X7*100</f>
        <v>0</v>
      </c>
      <c r="AA7" s="60"/>
      <c r="AB7" s="60">
        <v>430</v>
      </c>
      <c r="AC7" s="60"/>
      <c r="AD7" s="56"/>
      <c r="AE7" s="61">
        <v>100</v>
      </c>
      <c r="AF7" s="56"/>
      <c r="AG7" s="61">
        <v>350</v>
      </c>
      <c r="AH7" s="62"/>
      <c r="AI7" s="61"/>
      <c r="AJ7" s="61"/>
      <c r="AK7" s="61"/>
      <c r="AL7" s="56">
        <v>1900</v>
      </c>
      <c r="AM7" s="52">
        <v>1330</v>
      </c>
      <c r="AN7" s="55">
        <f t="shared" si="3"/>
        <v>70</v>
      </c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61"/>
      <c r="BJ7" s="64"/>
      <c r="BK7" s="51">
        <v>2026</v>
      </c>
    </row>
    <row r="8" spans="1:63" s="63" customFormat="1" ht="25.9" customHeight="1" x14ac:dyDescent="0.35">
      <c r="A8" s="48">
        <v>4</v>
      </c>
      <c r="B8" s="49" t="s">
        <v>77</v>
      </c>
      <c r="C8" s="50">
        <v>1615</v>
      </c>
      <c r="D8" s="51">
        <f t="shared" si="4"/>
        <v>1615</v>
      </c>
      <c r="E8" s="51">
        <v>1520</v>
      </c>
      <c r="F8" s="51">
        <f t="shared" si="0"/>
        <v>0</v>
      </c>
      <c r="G8" s="51"/>
      <c r="H8" s="52">
        <v>95</v>
      </c>
      <c r="I8" s="52"/>
      <c r="J8" s="53">
        <f t="shared" si="2"/>
        <v>100</v>
      </c>
      <c r="K8" s="54">
        <v>5145.74</v>
      </c>
      <c r="L8" s="55">
        <f>K8/E8*10</f>
        <v>33.85355263157895</v>
      </c>
      <c r="M8" s="52"/>
      <c r="N8" s="56"/>
      <c r="O8" s="56"/>
      <c r="P8" s="52"/>
      <c r="Q8" s="57"/>
      <c r="R8" s="58"/>
      <c r="S8" s="58"/>
      <c r="T8" s="58"/>
      <c r="U8" s="58"/>
      <c r="V8" s="58"/>
      <c r="W8" s="52">
        <v>430</v>
      </c>
      <c r="X8" s="56">
        <v>430</v>
      </c>
      <c r="Y8" s="59"/>
      <c r="Z8" s="11">
        <f t="shared" si="5"/>
        <v>0</v>
      </c>
      <c r="AA8" s="60">
        <v>50</v>
      </c>
      <c r="AB8" s="60">
        <v>380</v>
      </c>
      <c r="AC8" s="60"/>
      <c r="AD8" s="56"/>
      <c r="AE8" s="61">
        <v>127</v>
      </c>
      <c r="AF8" s="56"/>
      <c r="AG8" s="61">
        <v>324</v>
      </c>
      <c r="AH8" s="62"/>
      <c r="AI8" s="61"/>
      <c r="AJ8" s="61"/>
      <c r="AK8" s="61"/>
      <c r="AL8" s="56">
        <v>1500</v>
      </c>
      <c r="AM8" s="52">
        <v>1280</v>
      </c>
      <c r="AN8" s="55">
        <f t="shared" si="3"/>
        <v>85.333333333333343</v>
      </c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61"/>
      <c r="BJ8" s="65"/>
      <c r="BK8" s="51">
        <v>1615</v>
      </c>
    </row>
    <row r="9" spans="1:63" s="63" customFormat="1" ht="41.25" customHeight="1" x14ac:dyDescent="0.35">
      <c r="A9" s="48">
        <v>5</v>
      </c>
      <c r="B9" s="49" t="s">
        <v>78</v>
      </c>
      <c r="C9" s="50">
        <v>540</v>
      </c>
      <c r="D9" s="51">
        <f t="shared" si="4"/>
        <v>540</v>
      </c>
      <c r="E9" s="66">
        <v>540</v>
      </c>
      <c r="F9" s="51">
        <f t="shared" si="0"/>
        <v>0</v>
      </c>
      <c r="G9" s="51"/>
      <c r="H9" s="52"/>
      <c r="I9" s="52"/>
      <c r="J9" s="53">
        <f t="shared" si="2"/>
        <v>100</v>
      </c>
      <c r="K9" s="54">
        <v>1636.2</v>
      </c>
      <c r="L9" s="55">
        <f t="shared" si="1"/>
        <v>30.300000000000004</v>
      </c>
      <c r="M9" s="52"/>
      <c r="N9" s="56"/>
      <c r="O9" s="56"/>
      <c r="P9" s="52"/>
      <c r="Q9" s="57"/>
      <c r="R9" s="58"/>
      <c r="S9" s="58"/>
      <c r="T9" s="58"/>
      <c r="U9" s="58"/>
      <c r="V9" s="58"/>
      <c r="W9" s="52"/>
      <c r="X9" s="56"/>
      <c r="Y9" s="59"/>
      <c r="Z9" s="11" t="e">
        <f t="shared" si="5"/>
        <v>#DIV/0!</v>
      </c>
      <c r="AA9" s="60"/>
      <c r="AB9" s="60"/>
      <c r="AC9" s="60"/>
      <c r="AD9" s="62"/>
      <c r="AE9" s="61"/>
      <c r="AF9" s="56"/>
      <c r="AG9" s="61"/>
      <c r="AH9" s="62"/>
      <c r="AI9" s="61"/>
      <c r="AJ9" s="61"/>
      <c r="AK9" s="61"/>
      <c r="AL9" s="56">
        <v>1100</v>
      </c>
      <c r="AM9" s="52">
        <v>820</v>
      </c>
      <c r="AN9" s="55">
        <f t="shared" si="3"/>
        <v>74.545454545454547</v>
      </c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59"/>
      <c r="BJ9" s="59"/>
      <c r="BK9" s="51">
        <v>540</v>
      </c>
    </row>
    <row r="10" spans="1:63" s="63" customFormat="1" ht="25.9" customHeight="1" x14ac:dyDescent="0.35">
      <c r="A10" s="48">
        <v>6</v>
      </c>
      <c r="B10" s="49" t="s">
        <v>79</v>
      </c>
      <c r="C10" s="50">
        <v>704</v>
      </c>
      <c r="D10" s="51">
        <f t="shared" si="4"/>
        <v>704</v>
      </c>
      <c r="E10" s="51">
        <v>704</v>
      </c>
      <c r="F10" s="51">
        <f t="shared" si="0"/>
        <v>0</v>
      </c>
      <c r="G10" s="51"/>
      <c r="H10" s="52"/>
      <c r="I10" s="52"/>
      <c r="J10" s="53">
        <f t="shared" si="2"/>
        <v>100</v>
      </c>
      <c r="K10" s="55">
        <v>1482</v>
      </c>
      <c r="L10" s="55">
        <f t="shared" si="1"/>
        <v>21.051136363636363</v>
      </c>
      <c r="M10" s="52"/>
      <c r="N10" s="56">
        <v>110</v>
      </c>
      <c r="O10" s="56">
        <v>110</v>
      </c>
      <c r="P10" s="52">
        <v>174</v>
      </c>
      <c r="Q10" s="57"/>
      <c r="R10" s="58"/>
      <c r="S10" s="58"/>
      <c r="T10" s="58"/>
      <c r="U10" s="58"/>
      <c r="V10" s="58"/>
      <c r="W10" s="52">
        <v>126</v>
      </c>
      <c r="X10" s="56">
        <v>126</v>
      </c>
      <c r="Y10" s="59"/>
      <c r="Z10" s="11">
        <f t="shared" si="5"/>
        <v>0</v>
      </c>
      <c r="AA10" s="60">
        <v>40</v>
      </c>
      <c r="AB10" s="60"/>
      <c r="AC10" s="60">
        <v>86</v>
      </c>
      <c r="AD10" s="62"/>
      <c r="AE10" s="61"/>
      <c r="AF10" s="56"/>
      <c r="AG10" s="61">
        <v>50</v>
      </c>
      <c r="AH10" s="62"/>
      <c r="AI10" s="61"/>
      <c r="AJ10" s="61"/>
      <c r="AK10" s="61"/>
      <c r="AL10" s="56">
        <v>700</v>
      </c>
      <c r="AM10" s="52">
        <v>390</v>
      </c>
      <c r="AN10" s="52">
        <f t="shared" si="3"/>
        <v>55.714285714285715</v>
      </c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59"/>
      <c r="BJ10" s="59"/>
      <c r="BK10" s="51">
        <v>704</v>
      </c>
    </row>
    <row r="11" spans="1:63" s="63" customFormat="1" ht="25.9" customHeight="1" x14ac:dyDescent="0.35">
      <c r="A11" s="48">
        <v>7</v>
      </c>
      <c r="B11" s="49" t="s">
        <v>80</v>
      </c>
      <c r="C11" s="50">
        <v>1429</v>
      </c>
      <c r="D11" s="51">
        <f t="shared" si="4"/>
        <v>1429</v>
      </c>
      <c r="E11" s="51">
        <v>1429</v>
      </c>
      <c r="F11" s="51">
        <f t="shared" si="0"/>
        <v>0</v>
      </c>
      <c r="G11" s="51"/>
      <c r="H11" s="52"/>
      <c r="I11" s="52"/>
      <c r="J11" s="53">
        <f t="shared" si="2"/>
        <v>100</v>
      </c>
      <c r="K11" s="52">
        <v>4808.63</v>
      </c>
      <c r="L11" s="55">
        <f t="shared" si="1"/>
        <v>33.65031490552834</v>
      </c>
      <c r="M11" s="52"/>
      <c r="N11" s="56"/>
      <c r="O11" s="56"/>
      <c r="P11" s="52"/>
      <c r="Q11" s="57"/>
      <c r="R11" s="58"/>
      <c r="S11" s="58"/>
      <c r="T11" s="58"/>
      <c r="U11" s="58"/>
      <c r="V11" s="58"/>
      <c r="W11" s="52">
        <v>276</v>
      </c>
      <c r="X11" s="56">
        <v>276</v>
      </c>
      <c r="Y11" s="59"/>
      <c r="Z11" s="10">
        <f t="shared" si="5"/>
        <v>0</v>
      </c>
      <c r="AA11" s="60"/>
      <c r="AB11" s="60">
        <v>276</v>
      </c>
      <c r="AC11" s="60"/>
      <c r="AD11" s="62"/>
      <c r="AE11" s="61">
        <v>75</v>
      </c>
      <c r="AF11" s="56"/>
      <c r="AG11" s="61">
        <v>180</v>
      </c>
      <c r="AH11" s="62"/>
      <c r="AI11" s="61"/>
      <c r="AJ11" s="8">
        <v>46</v>
      </c>
      <c r="AK11" s="8">
        <v>64.180000000000007</v>
      </c>
      <c r="AL11" s="56">
        <v>1831</v>
      </c>
      <c r="AM11" s="52">
        <v>1223</v>
      </c>
      <c r="AN11" s="52">
        <f t="shared" si="3"/>
        <v>66.794101583833978</v>
      </c>
      <c r="AO11" s="8">
        <v>21</v>
      </c>
      <c r="AP11" s="8">
        <v>21</v>
      </c>
      <c r="AQ11" s="8">
        <v>525</v>
      </c>
      <c r="AR11" s="67">
        <f>AQ11/AP11*10</f>
        <v>250</v>
      </c>
      <c r="AS11" s="8">
        <f>AT11+AX11+BB11+BF11</f>
        <v>29</v>
      </c>
      <c r="AT11" s="8">
        <v>12</v>
      </c>
      <c r="AU11" s="8">
        <v>3</v>
      </c>
      <c r="AV11" s="8">
        <v>100</v>
      </c>
      <c r="AW11" s="67">
        <f>AV11/AU11*10</f>
        <v>333.33333333333337</v>
      </c>
      <c r="AX11" s="8">
        <v>12</v>
      </c>
      <c r="AY11" s="8">
        <v>12</v>
      </c>
      <c r="AZ11" s="8">
        <v>583</v>
      </c>
      <c r="BA11" s="8">
        <f>AZ11/AY11*10</f>
        <v>485.83333333333337</v>
      </c>
      <c r="BB11" s="8">
        <v>3</v>
      </c>
      <c r="BC11" s="8">
        <v>3</v>
      </c>
      <c r="BD11" s="8">
        <v>120</v>
      </c>
      <c r="BE11" s="8">
        <f>BD11/BC11*10</f>
        <v>400</v>
      </c>
      <c r="BF11" s="8">
        <v>2</v>
      </c>
      <c r="BG11" s="8">
        <v>2</v>
      </c>
      <c r="BH11" s="8">
        <v>7</v>
      </c>
      <c r="BI11" s="59"/>
      <c r="BJ11" s="59"/>
      <c r="BK11" s="51">
        <v>1429</v>
      </c>
    </row>
    <row r="12" spans="1:63" s="63" customFormat="1" ht="25.9" customHeight="1" x14ac:dyDescent="0.35">
      <c r="A12" s="48">
        <v>8</v>
      </c>
      <c r="B12" s="49" t="s">
        <v>81</v>
      </c>
      <c r="C12" s="50">
        <v>590</v>
      </c>
      <c r="D12" s="51">
        <f t="shared" si="4"/>
        <v>590</v>
      </c>
      <c r="E12" s="51">
        <v>590</v>
      </c>
      <c r="F12" s="51">
        <f t="shared" si="0"/>
        <v>0</v>
      </c>
      <c r="G12" s="51"/>
      <c r="H12" s="52"/>
      <c r="I12" s="52"/>
      <c r="J12" s="53">
        <f t="shared" si="2"/>
        <v>100</v>
      </c>
      <c r="K12" s="55">
        <v>1441.5</v>
      </c>
      <c r="L12" s="52">
        <f t="shared" si="1"/>
        <v>24.432203389830505</v>
      </c>
      <c r="M12" s="52"/>
      <c r="N12" s="56"/>
      <c r="O12" s="56"/>
      <c r="P12" s="52"/>
      <c r="Q12" s="57"/>
      <c r="R12" s="58"/>
      <c r="S12" s="58"/>
      <c r="T12" s="58"/>
      <c r="U12" s="58"/>
      <c r="V12" s="58"/>
      <c r="W12" s="52"/>
      <c r="X12" s="56"/>
      <c r="Y12" s="59"/>
      <c r="Z12" s="11" t="e">
        <f t="shared" si="5"/>
        <v>#DIV/0!</v>
      </c>
      <c r="AA12" s="60"/>
      <c r="AB12" s="60"/>
      <c r="AC12" s="60"/>
      <c r="AD12" s="62"/>
      <c r="AE12" s="61"/>
      <c r="AF12" s="56"/>
      <c r="AG12" s="61"/>
      <c r="AH12" s="62"/>
      <c r="AI12" s="61"/>
      <c r="AJ12" s="61"/>
      <c r="AK12" s="61"/>
      <c r="AL12" s="56">
        <v>700</v>
      </c>
      <c r="AM12" s="52">
        <v>141</v>
      </c>
      <c r="AN12" s="52">
        <f t="shared" si="3"/>
        <v>20.142857142857142</v>
      </c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59"/>
      <c r="BJ12" s="59"/>
      <c r="BK12" s="51">
        <v>590</v>
      </c>
    </row>
    <row r="13" spans="1:63" s="63" customFormat="1" ht="39" customHeight="1" x14ac:dyDescent="0.35">
      <c r="A13" s="48">
        <v>9</v>
      </c>
      <c r="B13" s="49" t="s">
        <v>82</v>
      </c>
      <c r="C13" s="50">
        <v>911</v>
      </c>
      <c r="D13" s="51">
        <f t="shared" si="4"/>
        <v>911</v>
      </c>
      <c r="E13" s="51">
        <v>911</v>
      </c>
      <c r="F13" s="51">
        <f t="shared" si="0"/>
        <v>0</v>
      </c>
      <c r="G13" s="51"/>
      <c r="H13" s="52"/>
      <c r="I13" s="52"/>
      <c r="J13" s="53">
        <f t="shared" si="2"/>
        <v>100</v>
      </c>
      <c r="K13" s="52">
        <v>2114.5</v>
      </c>
      <c r="L13" s="55">
        <f t="shared" si="1"/>
        <v>23.210757409440177</v>
      </c>
      <c r="M13" s="52"/>
      <c r="N13" s="56"/>
      <c r="O13" s="56"/>
      <c r="P13" s="52"/>
      <c r="Q13" s="57"/>
      <c r="R13" s="58"/>
      <c r="S13" s="58"/>
      <c r="T13" s="58"/>
      <c r="U13" s="58"/>
      <c r="V13" s="58"/>
      <c r="W13" s="52">
        <v>73</v>
      </c>
      <c r="X13" s="56">
        <v>73</v>
      </c>
      <c r="Y13" s="58"/>
      <c r="Z13" s="60">
        <f t="shared" si="5"/>
        <v>0</v>
      </c>
      <c r="AA13" s="60">
        <v>73</v>
      </c>
      <c r="AB13" s="60"/>
      <c r="AC13" s="60"/>
      <c r="AD13" s="56"/>
      <c r="AE13" s="61"/>
      <c r="AF13" s="56"/>
      <c r="AG13" s="61">
        <v>180</v>
      </c>
      <c r="AH13" s="62"/>
      <c r="AI13" s="61"/>
      <c r="AJ13" s="61"/>
      <c r="AK13" s="61"/>
      <c r="AL13" s="56">
        <v>950</v>
      </c>
      <c r="AM13" s="52">
        <v>75</v>
      </c>
      <c r="AN13" s="52">
        <f t="shared" si="3"/>
        <v>7.8947368421052628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59"/>
      <c r="BJ13" s="59"/>
      <c r="BK13" s="51">
        <v>911</v>
      </c>
    </row>
    <row r="14" spans="1:63" s="63" customFormat="1" ht="24" customHeight="1" x14ac:dyDescent="0.35">
      <c r="A14" s="48">
        <v>10</v>
      </c>
      <c r="B14" s="49" t="s">
        <v>83</v>
      </c>
      <c r="C14" s="50">
        <v>1700</v>
      </c>
      <c r="D14" s="51">
        <f t="shared" si="4"/>
        <v>1700</v>
      </c>
      <c r="E14" s="51">
        <v>1700</v>
      </c>
      <c r="F14" s="51">
        <f t="shared" si="0"/>
        <v>0</v>
      </c>
      <c r="G14" s="51"/>
      <c r="H14" s="52"/>
      <c r="I14" s="52"/>
      <c r="J14" s="53">
        <f t="shared" si="2"/>
        <v>100</v>
      </c>
      <c r="K14" s="55">
        <v>3612</v>
      </c>
      <c r="L14" s="55">
        <f t="shared" si="1"/>
        <v>21.247058823529411</v>
      </c>
      <c r="M14" s="52"/>
      <c r="N14" s="56"/>
      <c r="O14" s="56"/>
      <c r="P14" s="52"/>
      <c r="Q14" s="57"/>
      <c r="R14" s="58"/>
      <c r="S14" s="58"/>
      <c r="T14" s="58"/>
      <c r="U14" s="58"/>
      <c r="V14" s="58"/>
      <c r="W14" s="60">
        <v>200</v>
      </c>
      <c r="X14" s="56">
        <v>200</v>
      </c>
      <c r="Y14" s="59"/>
      <c r="Z14" s="11">
        <f t="shared" si="5"/>
        <v>0</v>
      </c>
      <c r="AA14" s="60">
        <v>200</v>
      </c>
      <c r="AB14" s="60"/>
      <c r="AC14" s="60"/>
      <c r="AD14" s="62"/>
      <c r="AE14" s="61"/>
      <c r="AF14" s="56"/>
      <c r="AG14" s="61">
        <v>50</v>
      </c>
      <c r="AH14" s="62"/>
      <c r="AI14" s="61"/>
      <c r="AJ14" s="61"/>
      <c r="AK14" s="61"/>
      <c r="AL14" s="56">
        <v>1200</v>
      </c>
      <c r="AM14" s="52">
        <v>850</v>
      </c>
      <c r="AN14" s="52">
        <f t="shared" si="3"/>
        <v>70.833333333333343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61"/>
      <c r="BJ14" s="61"/>
      <c r="BK14" s="51">
        <v>1700</v>
      </c>
    </row>
    <row r="15" spans="1:63" s="63" customFormat="1" ht="25.9" customHeight="1" x14ac:dyDescent="0.35">
      <c r="A15" s="48">
        <v>11</v>
      </c>
      <c r="B15" s="49" t="s">
        <v>84</v>
      </c>
      <c r="C15" s="50">
        <v>1709</v>
      </c>
      <c r="D15" s="51">
        <f t="shared" si="4"/>
        <v>1709</v>
      </c>
      <c r="E15" s="51">
        <v>1709</v>
      </c>
      <c r="F15" s="51">
        <f t="shared" si="0"/>
        <v>0</v>
      </c>
      <c r="G15" s="51"/>
      <c r="H15" s="52"/>
      <c r="I15" s="52"/>
      <c r="J15" s="53">
        <f t="shared" si="2"/>
        <v>100</v>
      </c>
      <c r="K15" s="54">
        <v>5678.67</v>
      </c>
      <c r="L15" s="55">
        <f t="shared" si="1"/>
        <v>33.228028086600354</v>
      </c>
      <c r="M15" s="52"/>
      <c r="N15" s="56">
        <v>50</v>
      </c>
      <c r="O15" s="56">
        <v>50</v>
      </c>
      <c r="P15" s="52">
        <v>76.430000000000007</v>
      </c>
      <c r="Q15" s="57">
        <v>180</v>
      </c>
      <c r="R15" s="58"/>
      <c r="S15" s="52"/>
      <c r="T15" s="52"/>
      <c r="U15" s="52">
        <v>180</v>
      </c>
      <c r="V15" s="52">
        <v>71</v>
      </c>
      <c r="W15" s="52">
        <v>340</v>
      </c>
      <c r="X15" s="56">
        <v>340</v>
      </c>
      <c r="Y15" s="59"/>
      <c r="Z15" s="11">
        <f t="shared" si="5"/>
        <v>0</v>
      </c>
      <c r="AA15" s="60"/>
      <c r="AB15" s="60">
        <v>340</v>
      </c>
      <c r="AC15" s="60"/>
      <c r="AD15" s="62"/>
      <c r="AE15" s="61"/>
      <c r="AF15" s="56"/>
      <c r="AG15" s="61">
        <v>320</v>
      </c>
      <c r="AH15" s="62"/>
      <c r="AI15" s="61"/>
      <c r="AJ15" s="61"/>
      <c r="AK15" s="61"/>
      <c r="AL15" s="56">
        <v>1700</v>
      </c>
      <c r="AM15" s="52">
        <v>1500</v>
      </c>
      <c r="AN15" s="52">
        <f t="shared" si="3"/>
        <v>88.235294117647058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59"/>
      <c r="BJ15" s="59"/>
      <c r="BK15" s="51">
        <v>1709</v>
      </c>
    </row>
    <row r="16" spans="1:63" s="63" customFormat="1" ht="25.9" customHeight="1" x14ac:dyDescent="0.35">
      <c r="A16" s="48">
        <v>12</v>
      </c>
      <c r="B16" s="49" t="s">
        <v>85</v>
      </c>
      <c r="C16" s="50">
        <v>570</v>
      </c>
      <c r="D16" s="51">
        <f t="shared" si="4"/>
        <v>570</v>
      </c>
      <c r="E16" s="51">
        <v>570</v>
      </c>
      <c r="F16" s="51">
        <f t="shared" si="0"/>
        <v>0</v>
      </c>
      <c r="G16" s="51"/>
      <c r="H16" s="52"/>
      <c r="I16" s="52"/>
      <c r="J16" s="53">
        <f t="shared" si="2"/>
        <v>100</v>
      </c>
      <c r="K16" s="55">
        <v>1470.6</v>
      </c>
      <c r="L16" s="55">
        <f t="shared" si="1"/>
        <v>25.799999999999997</v>
      </c>
      <c r="M16" s="52"/>
      <c r="N16" s="56"/>
      <c r="O16" s="56"/>
      <c r="P16" s="52"/>
      <c r="Q16" s="57"/>
      <c r="R16" s="58"/>
      <c r="S16" s="58"/>
      <c r="T16" s="58"/>
      <c r="U16" s="58"/>
      <c r="V16" s="58"/>
      <c r="W16" s="52"/>
      <c r="X16" s="56"/>
      <c r="Y16" s="59"/>
      <c r="Z16" s="11" t="e">
        <f t="shared" si="5"/>
        <v>#DIV/0!</v>
      </c>
      <c r="AA16" s="60"/>
      <c r="AB16" s="60"/>
      <c r="AC16" s="60"/>
      <c r="AD16" s="62"/>
      <c r="AE16" s="61"/>
      <c r="AF16" s="56"/>
      <c r="AG16" s="61"/>
      <c r="AH16" s="62"/>
      <c r="AI16" s="61"/>
      <c r="AJ16" s="61"/>
      <c r="AK16" s="61"/>
      <c r="AL16" s="56">
        <v>500</v>
      </c>
      <c r="AM16" s="52">
        <v>350</v>
      </c>
      <c r="AN16" s="52">
        <f t="shared" si="3"/>
        <v>70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59"/>
      <c r="BJ16" s="59"/>
      <c r="BK16" s="51">
        <v>570</v>
      </c>
    </row>
    <row r="17" spans="1:64" s="63" customFormat="1" ht="37.5" customHeight="1" x14ac:dyDescent="0.35">
      <c r="A17" s="48">
        <v>13</v>
      </c>
      <c r="B17" s="49" t="s">
        <v>86</v>
      </c>
      <c r="C17" s="50">
        <v>1030</v>
      </c>
      <c r="D17" s="51">
        <f>E17+H17+G17</f>
        <v>1030</v>
      </c>
      <c r="E17" s="51">
        <v>700</v>
      </c>
      <c r="F17" s="51">
        <v>0</v>
      </c>
      <c r="G17" s="51">
        <v>103</v>
      </c>
      <c r="H17" s="52">
        <v>227</v>
      </c>
      <c r="I17" s="52"/>
      <c r="J17" s="53">
        <f t="shared" si="2"/>
        <v>100</v>
      </c>
      <c r="K17" s="55">
        <v>1520</v>
      </c>
      <c r="L17" s="55">
        <f t="shared" si="1"/>
        <v>21.714285714285712</v>
      </c>
      <c r="M17" s="52"/>
      <c r="N17" s="56"/>
      <c r="O17" s="56"/>
      <c r="P17" s="52"/>
      <c r="Q17" s="57"/>
      <c r="R17" s="58"/>
      <c r="S17" s="58"/>
      <c r="T17" s="58"/>
      <c r="U17" s="58"/>
      <c r="V17" s="58"/>
      <c r="W17" s="52"/>
      <c r="X17" s="56"/>
      <c r="Y17" s="59"/>
      <c r="Z17" s="11" t="e">
        <f t="shared" si="5"/>
        <v>#DIV/0!</v>
      </c>
      <c r="AA17" s="60"/>
      <c r="AB17" s="60"/>
      <c r="AC17" s="60"/>
      <c r="AD17" s="62"/>
      <c r="AE17" s="61"/>
      <c r="AF17" s="56"/>
      <c r="AG17" s="61">
        <v>100</v>
      </c>
      <c r="AH17" s="62"/>
      <c r="AI17" s="61"/>
      <c r="AJ17" s="61"/>
      <c r="AK17" s="61"/>
      <c r="AL17" s="56">
        <v>1100</v>
      </c>
      <c r="AM17" s="52">
        <v>770</v>
      </c>
      <c r="AN17" s="52">
        <f t="shared" si="3"/>
        <v>70</v>
      </c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59"/>
      <c r="BJ17" s="59"/>
      <c r="BK17" s="51">
        <v>1030</v>
      </c>
    </row>
    <row r="18" spans="1:64" s="63" customFormat="1" ht="25.9" customHeight="1" x14ac:dyDescent="0.35">
      <c r="A18" s="48">
        <v>14</v>
      </c>
      <c r="B18" s="68" t="s">
        <v>87</v>
      </c>
      <c r="C18" s="50">
        <v>158</v>
      </c>
      <c r="D18" s="51">
        <f t="shared" si="4"/>
        <v>158</v>
      </c>
      <c r="E18" s="51">
        <v>158</v>
      </c>
      <c r="F18" s="51">
        <f t="shared" ref="F18:F22" si="6">D18-BK18</f>
        <v>0</v>
      </c>
      <c r="G18" s="51"/>
      <c r="H18" s="52"/>
      <c r="I18" s="52"/>
      <c r="J18" s="53">
        <f t="shared" si="2"/>
        <v>100</v>
      </c>
      <c r="K18" s="55">
        <v>120</v>
      </c>
      <c r="L18" s="52">
        <f t="shared" si="1"/>
        <v>7.59493670886076</v>
      </c>
      <c r="M18" s="52"/>
      <c r="N18" s="56"/>
      <c r="O18" s="56"/>
      <c r="P18" s="52"/>
      <c r="Q18" s="57"/>
      <c r="R18" s="58"/>
      <c r="S18" s="58"/>
      <c r="T18" s="58"/>
      <c r="U18" s="58"/>
      <c r="V18" s="58"/>
      <c r="W18" s="52"/>
      <c r="X18" s="56"/>
      <c r="Y18" s="59"/>
      <c r="Z18" s="11" t="e">
        <f t="shared" si="5"/>
        <v>#DIV/0!</v>
      </c>
      <c r="AA18" s="60"/>
      <c r="AB18" s="60"/>
      <c r="AC18" s="60"/>
      <c r="AD18" s="62"/>
      <c r="AE18" s="61"/>
      <c r="AF18" s="56"/>
      <c r="AG18" s="61"/>
      <c r="AH18" s="62"/>
      <c r="AI18" s="61"/>
      <c r="AJ18" s="61"/>
      <c r="AK18" s="61"/>
      <c r="AL18" s="56">
        <v>200</v>
      </c>
      <c r="AM18" s="52"/>
      <c r="AN18" s="52">
        <f t="shared" si="3"/>
        <v>0</v>
      </c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59"/>
      <c r="BJ18" s="59"/>
      <c r="BK18" s="51">
        <v>158</v>
      </c>
    </row>
    <row r="19" spans="1:64" ht="25.9" customHeight="1" x14ac:dyDescent="0.35">
      <c r="A19" s="48">
        <v>15</v>
      </c>
      <c r="B19" s="49" t="s">
        <v>88</v>
      </c>
      <c r="C19" s="50">
        <v>50</v>
      </c>
      <c r="D19" s="51">
        <f t="shared" si="4"/>
        <v>50</v>
      </c>
      <c r="E19" s="69">
        <v>50</v>
      </c>
      <c r="F19" s="51">
        <f t="shared" si="6"/>
        <v>0</v>
      </c>
      <c r="G19" s="51"/>
      <c r="H19" s="70"/>
      <c r="I19" s="70"/>
      <c r="J19" s="53">
        <f t="shared" si="2"/>
        <v>100</v>
      </c>
      <c r="K19" s="71">
        <v>150</v>
      </c>
      <c r="L19" s="71">
        <f t="shared" si="1"/>
        <v>30</v>
      </c>
      <c r="M19" s="70"/>
      <c r="N19" s="56"/>
      <c r="O19" s="56"/>
      <c r="P19" s="70"/>
      <c r="Q19" s="57"/>
      <c r="R19" s="72"/>
      <c r="S19" s="72"/>
      <c r="T19" s="72"/>
      <c r="U19" s="72"/>
      <c r="V19" s="72"/>
      <c r="W19" s="52"/>
      <c r="X19" s="56"/>
      <c r="Y19" s="73"/>
      <c r="Z19" s="11" t="e">
        <f t="shared" si="5"/>
        <v>#DIV/0!</v>
      </c>
      <c r="AA19" s="60"/>
      <c r="AB19" s="60"/>
      <c r="AC19" s="60"/>
      <c r="AD19" s="62"/>
      <c r="AE19" s="74"/>
      <c r="AF19" s="62"/>
      <c r="AG19" s="74"/>
      <c r="AH19" s="62"/>
      <c r="AI19" s="74"/>
      <c r="AJ19" s="74"/>
      <c r="AK19" s="74"/>
      <c r="AL19" s="56">
        <v>125</v>
      </c>
      <c r="AM19" s="70"/>
      <c r="AN19" s="52">
        <f t="shared" si="3"/>
        <v>0</v>
      </c>
      <c r="AO19" s="4">
        <v>75</v>
      </c>
      <c r="AP19" s="4">
        <v>75</v>
      </c>
      <c r="AQ19" s="4">
        <v>1500</v>
      </c>
      <c r="AR19" s="67">
        <f>AQ19/AP19*10</f>
        <v>200</v>
      </c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73"/>
      <c r="BJ19" s="73"/>
      <c r="BK19" s="51">
        <v>50</v>
      </c>
    </row>
    <row r="20" spans="1:64" ht="25.9" customHeight="1" x14ac:dyDescent="0.35">
      <c r="A20" s="48">
        <v>16</v>
      </c>
      <c r="B20" s="49" t="s">
        <v>89</v>
      </c>
      <c r="C20" s="50">
        <v>150</v>
      </c>
      <c r="D20" s="51">
        <f t="shared" si="4"/>
        <v>150</v>
      </c>
      <c r="E20" s="69">
        <v>150</v>
      </c>
      <c r="F20" s="51">
        <f t="shared" si="6"/>
        <v>0</v>
      </c>
      <c r="G20" s="51"/>
      <c r="H20" s="70"/>
      <c r="I20" s="70"/>
      <c r="J20" s="53">
        <f t="shared" si="2"/>
        <v>100</v>
      </c>
      <c r="K20" s="70">
        <v>394.5</v>
      </c>
      <c r="L20" s="70">
        <f t="shared" si="1"/>
        <v>26.299999999999997</v>
      </c>
      <c r="M20" s="70"/>
      <c r="N20" s="56"/>
      <c r="O20" s="56"/>
      <c r="P20" s="70"/>
      <c r="Q20" s="50">
        <v>90</v>
      </c>
      <c r="R20" s="72"/>
      <c r="S20" s="72"/>
      <c r="T20" s="72"/>
      <c r="U20" s="70">
        <v>90</v>
      </c>
      <c r="V20" s="70">
        <v>101</v>
      </c>
      <c r="W20" s="52"/>
      <c r="X20" s="56"/>
      <c r="Y20" s="73"/>
      <c r="Z20" s="11" t="e">
        <f t="shared" si="5"/>
        <v>#DIV/0!</v>
      </c>
      <c r="AA20" s="60"/>
      <c r="AB20" s="60"/>
      <c r="AC20" s="60"/>
      <c r="AD20" s="62"/>
      <c r="AE20" s="74"/>
      <c r="AF20" s="62"/>
      <c r="AG20" s="74"/>
      <c r="AH20" s="62"/>
      <c r="AI20" s="74"/>
      <c r="AJ20" s="74"/>
      <c r="AK20" s="74"/>
      <c r="AL20" s="56">
        <v>200</v>
      </c>
      <c r="AM20" s="70"/>
      <c r="AN20" s="52">
        <f t="shared" si="3"/>
        <v>0</v>
      </c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73"/>
      <c r="BJ20" s="73"/>
      <c r="BK20" s="51">
        <v>150</v>
      </c>
    </row>
    <row r="21" spans="1:64" ht="25.9" customHeight="1" x14ac:dyDescent="0.35">
      <c r="A21" s="48">
        <v>17</v>
      </c>
      <c r="B21" s="49" t="s">
        <v>90</v>
      </c>
      <c r="C21" s="50">
        <v>100</v>
      </c>
      <c r="D21" s="51">
        <f t="shared" si="4"/>
        <v>100</v>
      </c>
      <c r="E21" s="69">
        <v>100</v>
      </c>
      <c r="F21" s="51">
        <f t="shared" si="6"/>
        <v>0</v>
      </c>
      <c r="G21" s="51"/>
      <c r="H21" s="70"/>
      <c r="I21" s="70"/>
      <c r="J21" s="53">
        <f t="shared" si="2"/>
        <v>100</v>
      </c>
      <c r="K21" s="71">
        <v>200</v>
      </c>
      <c r="L21" s="71">
        <f t="shared" si="1"/>
        <v>20</v>
      </c>
      <c r="M21" s="70"/>
      <c r="N21" s="56"/>
      <c r="O21" s="56"/>
      <c r="P21" s="70"/>
      <c r="Q21" s="50">
        <v>100</v>
      </c>
      <c r="R21" s="72"/>
      <c r="S21" s="72"/>
      <c r="T21" s="72"/>
      <c r="U21" s="70">
        <v>100</v>
      </c>
      <c r="V21" s="70">
        <v>30</v>
      </c>
      <c r="W21" s="52"/>
      <c r="X21" s="56"/>
      <c r="Y21" s="73"/>
      <c r="Z21" s="11" t="e">
        <f t="shared" si="5"/>
        <v>#DIV/0!</v>
      </c>
      <c r="AA21" s="60"/>
      <c r="AB21" s="60"/>
      <c r="AC21" s="60"/>
      <c r="AD21" s="62"/>
      <c r="AE21" s="74"/>
      <c r="AF21" s="62"/>
      <c r="AG21" s="74"/>
      <c r="AH21" s="62"/>
      <c r="AI21" s="74"/>
      <c r="AJ21" s="74"/>
      <c r="AK21" s="74"/>
      <c r="AL21" s="56">
        <v>150</v>
      </c>
      <c r="AM21" s="70"/>
      <c r="AN21" s="52">
        <f t="shared" si="3"/>
        <v>0</v>
      </c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73"/>
      <c r="BJ21" s="73"/>
      <c r="BK21" s="51">
        <v>100</v>
      </c>
    </row>
    <row r="22" spans="1:64" ht="25.9" customHeight="1" x14ac:dyDescent="0.35">
      <c r="A22" s="48">
        <v>18</v>
      </c>
      <c r="B22" s="49" t="s">
        <v>91</v>
      </c>
      <c r="C22" s="50">
        <v>1259</v>
      </c>
      <c r="D22" s="51">
        <f t="shared" si="4"/>
        <v>1259</v>
      </c>
      <c r="E22" s="69">
        <v>1259</v>
      </c>
      <c r="F22" s="51">
        <f t="shared" si="6"/>
        <v>0</v>
      </c>
      <c r="G22" s="51"/>
      <c r="H22" s="70"/>
      <c r="I22" s="70"/>
      <c r="J22" s="53">
        <f t="shared" si="2"/>
        <v>100</v>
      </c>
      <c r="K22" s="70">
        <v>3415.38</v>
      </c>
      <c r="L22" s="71">
        <f>K22/E22*10</f>
        <v>27.127720413026211</v>
      </c>
      <c r="M22" s="70"/>
      <c r="N22" s="56"/>
      <c r="O22" s="56"/>
      <c r="P22" s="70"/>
      <c r="Q22" s="57"/>
      <c r="R22" s="72"/>
      <c r="S22" s="72"/>
      <c r="T22" s="72"/>
      <c r="U22" s="72"/>
      <c r="V22" s="72"/>
      <c r="W22" s="52">
        <v>560</v>
      </c>
      <c r="X22" s="56">
        <v>560</v>
      </c>
      <c r="Y22" s="73"/>
      <c r="Z22" s="75">
        <f t="shared" si="5"/>
        <v>0</v>
      </c>
      <c r="AA22" s="76"/>
      <c r="AB22" s="76">
        <v>560</v>
      </c>
      <c r="AC22" s="76"/>
      <c r="AD22" s="62"/>
      <c r="AE22" s="74"/>
      <c r="AF22" s="62"/>
      <c r="AG22" s="74"/>
      <c r="AH22" s="62"/>
      <c r="AI22" s="74"/>
      <c r="AJ22" s="74"/>
      <c r="AK22" s="74"/>
      <c r="AL22" s="56">
        <v>1600</v>
      </c>
      <c r="AM22" s="70">
        <v>417</v>
      </c>
      <c r="AN22" s="52">
        <f t="shared" si="3"/>
        <v>26.0625</v>
      </c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73"/>
      <c r="BJ22" s="73"/>
      <c r="BK22" s="51">
        <v>1259</v>
      </c>
    </row>
    <row r="23" spans="1:64" ht="45" customHeight="1" x14ac:dyDescent="0.35">
      <c r="A23" s="48">
        <v>19</v>
      </c>
      <c r="B23" s="49" t="s">
        <v>92</v>
      </c>
      <c r="C23" s="50">
        <v>74.400000000000006</v>
      </c>
      <c r="D23" s="51">
        <f t="shared" si="4"/>
        <v>74.400000000000006</v>
      </c>
      <c r="E23" s="69">
        <v>74.400000000000006</v>
      </c>
      <c r="F23" s="51">
        <v>0</v>
      </c>
      <c r="G23" s="51"/>
      <c r="H23" s="70"/>
      <c r="I23" s="70"/>
      <c r="J23" s="53">
        <f t="shared" si="2"/>
        <v>100</v>
      </c>
      <c r="K23" s="70">
        <v>194.2</v>
      </c>
      <c r="L23" s="71">
        <f>K23/E23*10</f>
        <v>26.102150537634405</v>
      </c>
      <c r="M23" s="70"/>
      <c r="N23" s="56"/>
      <c r="O23" s="56"/>
      <c r="P23" s="70"/>
      <c r="Q23" s="57"/>
      <c r="R23" s="72"/>
      <c r="S23" s="72"/>
      <c r="T23" s="72"/>
      <c r="U23" s="72"/>
      <c r="V23" s="72"/>
      <c r="W23" s="52"/>
      <c r="X23" s="56">
        <v>0</v>
      </c>
      <c r="Y23" s="73"/>
      <c r="Z23" s="75"/>
      <c r="AA23" s="76"/>
      <c r="AB23" s="76"/>
      <c r="AC23" s="76"/>
      <c r="AD23" s="62"/>
      <c r="AE23" s="74"/>
      <c r="AF23" s="62"/>
      <c r="AG23" s="74"/>
      <c r="AH23" s="62"/>
      <c r="AI23" s="74"/>
      <c r="AJ23" s="74"/>
      <c r="AK23" s="74"/>
      <c r="AL23" s="56"/>
      <c r="AM23" s="70"/>
      <c r="AN23" s="52" t="e">
        <f t="shared" si="3"/>
        <v>#DIV/0!</v>
      </c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73"/>
      <c r="BJ23" s="73"/>
      <c r="BK23" s="51">
        <v>74.400000000000006</v>
      </c>
    </row>
    <row r="24" spans="1:64" s="87" customFormat="1" ht="25.9" customHeight="1" x14ac:dyDescent="0.35">
      <c r="A24" s="77"/>
      <c r="B24" s="78" t="s">
        <v>93</v>
      </c>
      <c r="C24" s="79">
        <f>SUM(C5:C23)</f>
        <v>23759.4</v>
      </c>
      <c r="D24" s="51">
        <f>SUM(D5:D23)</f>
        <v>23759.4</v>
      </c>
      <c r="E24" s="80">
        <f>SUM(E5:E23)</f>
        <v>22608.400000000001</v>
      </c>
      <c r="F24" s="81">
        <f>SUM(F5:F23)</f>
        <v>0</v>
      </c>
      <c r="G24" s="81">
        <f>SUM(G5:G23)</f>
        <v>103</v>
      </c>
      <c r="H24" s="80">
        <f t="shared" ref="H24:I24" si="7">SUM(H5:H22)</f>
        <v>1048</v>
      </c>
      <c r="I24" s="80">
        <f t="shared" si="7"/>
        <v>0</v>
      </c>
      <c r="J24" s="53">
        <f t="shared" si="2"/>
        <v>100</v>
      </c>
      <c r="K24" s="82">
        <f>SUM(K5:K23)</f>
        <v>66318.949999999983</v>
      </c>
      <c r="L24" s="83">
        <f>K24/E24*10</f>
        <v>29.333765326161945</v>
      </c>
      <c r="M24" s="70">
        <f t="shared" ref="M24:Y24" si="8">SUM(M5:M22)</f>
        <v>0</v>
      </c>
      <c r="N24" s="79">
        <f t="shared" si="8"/>
        <v>1170</v>
      </c>
      <c r="O24" s="79">
        <f>SUM(O5:O23)</f>
        <v>1170</v>
      </c>
      <c r="P24" s="80">
        <f t="shared" si="8"/>
        <v>1685.49</v>
      </c>
      <c r="Q24" s="79">
        <f t="shared" si="8"/>
        <v>747</v>
      </c>
      <c r="R24" s="80">
        <f t="shared" si="8"/>
        <v>0</v>
      </c>
      <c r="S24" s="80">
        <f t="shared" si="8"/>
        <v>0</v>
      </c>
      <c r="T24" s="80">
        <f t="shared" si="8"/>
        <v>0</v>
      </c>
      <c r="U24" s="80">
        <f>SUM(U5:U23)</f>
        <v>747</v>
      </c>
      <c r="V24" s="82">
        <f>SUM(V5:V23)</f>
        <v>624.12</v>
      </c>
      <c r="W24" s="80">
        <f t="shared" si="8"/>
        <v>4862</v>
      </c>
      <c r="X24" s="79">
        <f>SUM(X5:X23)</f>
        <v>4862</v>
      </c>
      <c r="Y24" s="84">
        <f t="shared" si="8"/>
        <v>0</v>
      </c>
      <c r="Z24" s="75">
        <f t="shared" si="5"/>
        <v>0</v>
      </c>
      <c r="AA24" s="76">
        <f>SUM(AA5:AA23)</f>
        <v>1105</v>
      </c>
      <c r="AB24" s="76">
        <f>SUM(AB5:AB23)</f>
        <v>3123</v>
      </c>
      <c r="AC24" s="76">
        <f>SUM(AC5:AC23)</f>
        <v>634</v>
      </c>
      <c r="AD24" s="85">
        <f>SUM(AD5:AD23)</f>
        <v>0</v>
      </c>
      <c r="AE24" s="84">
        <f t="shared" ref="AE24:BJ24" si="9">SUM(AE5:AE22)</f>
        <v>302</v>
      </c>
      <c r="AF24" s="85">
        <f>SUM(AF5:AF23)</f>
        <v>0</v>
      </c>
      <c r="AG24" s="84">
        <f t="shared" si="9"/>
        <v>3254</v>
      </c>
      <c r="AH24" s="85">
        <f t="shared" si="9"/>
        <v>0</v>
      </c>
      <c r="AI24" s="84">
        <f t="shared" si="9"/>
        <v>0</v>
      </c>
      <c r="AJ24" s="80">
        <f>SUM(AJ5:AJ23)</f>
        <v>46</v>
      </c>
      <c r="AK24" s="80">
        <f>SUM(AK5:AK23)</f>
        <v>64.180000000000007</v>
      </c>
      <c r="AL24" s="79">
        <f>SUM(AL5:AL23)</f>
        <v>24256</v>
      </c>
      <c r="AM24" s="86">
        <f>SUM(AM5:AM22)</f>
        <v>17946</v>
      </c>
      <c r="AN24" s="52">
        <f t="shared" si="3"/>
        <v>73.985817941952504</v>
      </c>
      <c r="AO24" s="86">
        <f>SUM(AO5:AO23)</f>
        <v>96</v>
      </c>
      <c r="AP24" s="86">
        <f>SUM(AP5:AP23)</f>
        <v>96</v>
      </c>
      <c r="AQ24" s="86">
        <f>SUM(AQ5:AQ23)</f>
        <v>2025</v>
      </c>
      <c r="AR24" s="67">
        <f>AQ24/AP24*10</f>
        <v>210.9375</v>
      </c>
      <c r="AS24" s="86">
        <f>SUM(AS5:AS23)</f>
        <v>29</v>
      </c>
      <c r="AT24" s="86">
        <f t="shared" ref="AT24:BF24" si="10">SUM(AT5:AT23)</f>
        <v>12</v>
      </c>
      <c r="AU24" s="86">
        <f>SUM(AU5:AU23)</f>
        <v>3</v>
      </c>
      <c r="AV24" s="86">
        <f>SUM(AV5:AV23)</f>
        <v>100</v>
      </c>
      <c r="AW24" s="67">
        <f>AV24/AU24*10</f>
        <v>333.33333333333337</v>
      </c>
      <c r="AX24" s="86">
        <f t="shared" si="10"/>
        <v>12</v>
      </c>
      <c r="AY24" s="86">
        <f>SUM(AY5:AY23)</f>
        <v>12</v>
      </c>
      <c r="AZ24" s="86">
        <f>SUM(AZ5:AZ23)</f>
        <v>583</v>
      </c>
      <c r="BA24" s="8">
        <f>AZ24/AY24*10</f>
        <v>485.83333333333337</v>
      </c>
      <c r="BB24" s="86">
        <f t="shared" si="10"/>
        <v>3</v>
      </c>
      <c r="BC24" s="86">
        <f>SUM(BC11:BC23)</f>
        <v>3</v>
      </c>
      <c r="BD24" s="86">
        <f t="shared" ref="BD24" si="11">SUM(BD11:BD23)</f>
        <v>120</v>
      </c>
      <c r="BE24" s="8">
        <f>BD24/BC24*10</f>
        <v>400</v>
      </c>
      <c r="BF24" s="86">
        <f t="shared" si="10"/>
        <v>2</v>
      </c>
      <c r="BG24" s="86"/>
      <c r="BH24" s="86"/>
      <c r="BI24" s="84">
        <f t="shared" si="9"/>
        <v>0</v>
      </c>
      <c r="BJ24" s="84">
        <f t="shared" si="9"/>
        <v>0</v>
      </c>
      <c r="BK24" s="51">
        <v>23759.4</v>
      </c>
    </row>
    <row r="25" spans="1:64" s="97" customFormat="1" ht="25.9" customHeight="1" x14ac:dyDescent="0.35">
      <c r="A25" s="88"/>
      <c r="B25" s="78" t="s">
        <v>34</v>
      </c>
      <c r="C25" s="79">
        <v>5360</v>
      </c>
      <c r="D25" s="51">
        <f t="shared" si="4"/>
        <v>5360</v>
      </c>
      <c r="E25" s="81">
        <v>5240</v>
      </c>
      <c r="F25" s="51">
        <f>D25-BK25</f>
        <v>0</v>
      </c>
      <c r="G25" s="51"/>
      <c r="H25" s="81">
        <v>120</v>
      </c>
      <c r="I25" s="81"/>
      <c r="J25" s="53">
        <f t="shared" si="2"/>
        <v>100</v>
      </c>
      <c r="K25" s="89">
        <v>12200</v>
      </c>
      <c r="L25" s="83">
        <f>K25/E25*10</f>
        <v>23.282442748091604</v>
      </c>
      <c r="M25" s="81"/>
      <c r="N25" s="79">
        <v>395</v>
      </c>
      <c r="O25" s="79">
        <v>365</v>
      </c>
      <c r="P25" s="81">
        <v>513</v>
      </c>
      <c r="Q25" s="90"/>
      <c r="R25" s="90"/>
      <c r="S25" s="90"/>
      <c r="T25" s="90"/>
      <c r="U25" s="90"/>
      <c r="V25" s="90"/>
      <c r="W25" s="91">
        <v>320</v>
      </c>
      <c r="X25" s="81">
        <v>320</v>
      </c>
      <c r="Y25" s="92"/>
      <c r="Z25" s="93">
        <f t="shared" si="5"/>
        <v>0</v>
      </c>
      <c r="AA25" s="76">
        <v>320</v>
      </c>
      <c r="AB25" s="76"/>
      <c r="AC25" s="76"/>
      <c r="AD25" s="85"/>
      <c r="AE25" s="94"/>
      <c r="AF25" s="85"/>
      <c r="AG25" s="94"/>
      <c r="AH25" s="85"/>
      <c r="AI25" s="94"/>
      <c r="AJ25" s="94"/>
      <c r="AK25" s="94"/>
      <c r="AL25" s="79">
        <v>7000</v>
      </c>
      <c r="AM25" s="95">
        <v>5000</v>
      </c>
      <c r="AN25" s="52">
        <f t="shared" si="3"/>
        <v>71.428571428571431</v>
      </c>
      <c r="AO25" s="67">
        <v>1113</v>
      </c>
      <c r="AP25" s="67">
        <v>1000</v>
      </c>
      <c r="AQ25" s="67">
        <v>16000</v>
      </c>
      <c r="AR25" s="67">
        <f>AQ25/AP25*10</f>
        <v>160</v>
      </c>
      <c r="AS25" s="8">
        <f>AT25+AX25+BB25</f>
        <v>23.9</v>
      </c>
      <c r="AT25" s="95">
        <v>17.399999999999999</v>
      </c>
      <c r="AU25" s="95">
        <v>10.5</v>
      </c>
      <c r="AV25" s="95">
        <v>420</v>
      </c>
      <c r="AW25" s="67">
        <f t="shared" ref="AW25:AW26" si="12">AV25/AU25*10</f>
        <v>400</v>
      </c>
      <c r="AX25" s="95">
        <v>4.5</v>
      </c>
      <c r="AY25" s="95">
        <v>3</v>
      </c>
      <c r="AZ25" s="95">
        <v>75</v>
      </c>
      <c r="BA25" s="8">
        <f>AZ25/AY25*10</f>
        <v>250</v>
      </c>
      <c r="BB25" s="95">
        <v>2</v>
      </c>
      <c r="BC25" s="95">
        <v>2</v>
      </c>
      <c r="BD25" s="95">
        <v>48</v>
      </c>
      <c r="BE25" s="8">
        <f>BD25/BC25*10</f>
        <v>240</v>
      </c>
      <c r="BF25" s="95">
        <v>0</v>
      </c>
      <c r="BG25" s="95"/>
      <c r="BH25" s="95"/>
      <c r="BI25" s="90">
        <v>1738</v>
      </c>
      <c r="BJ25" s="90">
        <v>640</v>
      </c>
      <c r="BK25" s="51">
        <v>5360</v>
      </c>
      <c r="BL25" s="96"/>
    </row>
    <row r="26" spans="1:64" s="96" customFormat="1" ht="25.9" customHeight="1" x14ac:dyDescent="0.35">
      <c r="A26" s="77"/>
      <c r="B26" s="98" t="s">
        <v>94</v>
      </c>
      <c r="C26" s="79">
        <f>SUM(C24:C25)</f>
        <v>29119.4</v>
      </c>
      <c r="D26" s="51">
        <f>E26+H26</f>
        <v>29016.400000000001</v>
      </c>
      <c r="E26" s="81">
        <f t="shared" ref="E26:I26" si="13">SUM(E24:E25)</f>
        <v>27848.400000000001</v>
      </c>
      <c r="F26" s="81">
        <f>SUM(F24:F25)</f>
        <v>0</v>
      </c>
      <c r="G26" s="81">
        <f>SUM(G24:G25)</f>
        <v>103</v>
      </c>
      <c r="H26" s="81">
        <f t="shared" si="13"/>
        <v>1168</v>
      </c>
      <c r="I26" s="81">
        <f t="shared" si="13"/>
        <v>0</v>
      </c>
      <c r="J26" s="53">
        <f t="shared" si="2"/>
        <v>99.646283920685178</v>
      </c>
      <c r="K26" s="89">
        <f t="shared" ref="K26:BJ26" si="14">SUM(K24:K25)</f>
        <v>78518.949999999983</v>
      </c>
      <c r="L26" s="99">
        <f>K26/E26*10</f>
        <v>28.195138679421433</v>
      </c>
      <c r="M26" s="81">
        <f t="shared" si="14"/>
        <v>0</v>
      </c>
      <c r="N26" s="79">
        <f t="shared" si="14"/>
        <v>1565</v>
      </c>
      <c r="O26" s="79">
        <f>SUM(O24:O25)</f>
        <v>1535</v>
      </c>
      <c r="P26" s="81">
        <f t="shared" si="14"/>
        <v>2198.4899999999998</v>
      </c>
      <c r="Q26" s="81">
        <f t="shared" si="14"/>
        <v>747</v>
      </c>
      <c r="R26" s="81">
        <f t="shared" si="14"/>
        <v>0</v>
      </c>
      <c r="S26" s="81">
        <f t="shared" si="14"/>
        <v>0</v>
      </c>
      <c r="T26" s="81">
        <f t="shared" si="14"/>
        <v>0</v>
      </c>
      <c r="U26" s="81">
        <f>SUM(U24:U25)</f>
        <v>747</v>
      </c>
      <c r="V26" s="100">
        <f>SUM(V24:V25)</f>
        <v>624.12</v>
      </c>
      <c r="W26" s="81">
        <f t="shared" si="14"/>
        <v>5182</v>
      </c>
      <c r="X26" s="81">
        <f t="shared" si="14"/>
        <v>5182</v>
      </c>
      <c r="Y26" s="94">
        <f t="shared" si="14"/>
        <v>0</v>
      </c>
      <c r="Z26" s="94">
        <f t="shared" si="14"/>
        <v>0</v>
      </c>
      <c r="AA26" s="101">
        <f>SUM(AA24:AA25)</f>
        <v>1425</v>
      </c>
      <c r="AB26" s="101">
        <f>SUM(AB24:AB25)</f>
        <v>3123</v>
      </c>
      <c r="AC26" s="101">
        <f>SUM(AC24:AC25)</f>
        <v>634</v>
      </c>
      <c r="AD26" s="85">
        <f t="shared" si="14"/>
        <v>0</v>
      </c>
      <c r="AE26" s="94">
        <f t="shared" si="14"/>
        <v>302</v>
      </c>
      <c r="AF26" s="85">
        <f t="shared" si="14"/>
        <v>0</v>
      </c>
      <c r="AG26" s="94">
        <f t="shared" si="14"/>
        <v>3254</v>
      </c>
      <c r="AH26" s="85">
        <f t="shared" si="14"/>
        <v>0</v>
      </c>
      <c r="AI26" s="94">
        <f t="shared" si="14"/>
        <v>0</v>
      </c>
      <c r="AJ26" s="81">
        <f>SUM(AJ24:AJ25)</f>
        <v>46</v>
      </c>
      <c r="AK26" s="81">
        <f>SUM(AK24:AK25)</f>
        <v>64.180000000000007</v>
      </c>
      <c r="AL26" s="79">
        <f t="shared" si="14"/>
        <v>31256</v>
      </c>
      <c r="AM26" s="95">
        <f>AM25+AM24</f>
        <v>22946</v>
      </c>
      <c r="AN26" s="52">
        <f t="shared" si="3"/>
        <v>73.413104683900684</v>
      </c>
      <c r="AO26" s="67">
        <f>SUM(AO24:AO25)</f>
        <v>1209</v>
      </c>
      <c r="AP26" s="67">
        <f>SUM(AP24:AP25)</f>
        <v>1096</v>
      </c>
      <c r="AQ26" s="67">
        <f>SUM(AQ24:AQ25)</f>
        <v>18025</v>
      </c>
      <c r="AR26" s="67">
        <f>AQ26/AP26*10</f>
        <v>164.46167883211677</v>
      </c>
      <c r="AS26" s="95">
        <f>SUM(AS24:AS25)</f>
        <v>52.9</v>
      </c>
      <c r="AT26" s="95">
        <f>SUM(AT24:AT25)</f>
        <v>29.4</v>
      </c>
      <c r="AU26" s="95">
        <f>SUM(AU24:AU25)</f>
        <v>13.5</v>
      </c>
      <c r="AV26" s="95">
        <f>SUM(AV24:AV25)</f>
        <v>520</v>
      </c>
      <c r="AW26" s="67">
        <f t="shared" si="12"/>
        <v>385.18518518518522</v>
      </c>
      <c r="AX26" s="95">
        <f t="shared" ref="AX26:BF26" si="15">SUM(AX24:AX25)</f>
        <v>16.5</v>
      </c>
      <c r="AY26" s="95">
        <f>SUM(AY24:AY25)</f>
        <v>15</v>
      </c>
      <c r="AZ26" s="95">
        <f>SUM(AZ24:AZ25)</f>
        <v>658</v>
      </c>
      <c r="BA26" s="8">
        <f>AZ26/AY26*10</f>
        <v>438.66666666666669</v>
      </c>
      <c r="BB26" s="95">
        <f t="shared" si="15"/>
        <v>5</v>
      </c>
      <c r="BC26" s="95">
        <f>SUM(BC24:BC25)</f>
        <v>5</v>
      </c>
      <c r="BD26" s="95">
        <f>SUM(BD24:BD25)</f>
        <v>168</v>
      </c>
      <c r="BE26" s="8">
        <f>BD26/BC26*10</f>
        <v>336</v>
      </c>
      <c r="BF26" s="95">
        <f t="shared" si="15"/>
        <v>2</v>
      </c>
      <c r="BG26" s="95"/>
      <c r="BH26" s="95"/>
      <c r="BI26" s="81">
        <f t="shared" si="14"/>
        <v>1738</v>
      </c>
      <c r="BJ26" s="81">
        <f t="shared" si="14"/>
        <v>640</v>
      </c>
      <c r="BK26" s="51">
        <v>29016.400000000001</v>
      </c>
    </row>
    <row r="27" spans="1:64" ht="18" x14ac:dyDescent="0.25">
      <c r="A27" s="102"/>
      <c r="B27" s="102"/>
      <c r="W27" s="103"/>
    </row>
    <row r="28" spans="1:64" ht="18.75" x14ac:dyDescent="0.2">
      <c r="W28" s="104"/>
    </row>
    <row r="29" spans="1:64" ht="29.45" customHeight="1" x14ac:dyDescent="0.35">
      <c r="B29" s="105"/>
      <c r="E29" s="106"/>
      <c r="W29" s="103"/>
    </row>
    <row r="32" spans="1:64" ht="22.9" customHeight="1" x14ac:dyDescent="0.45">
      <c r="B32" s="107"/>
    </row>
    <row r="33" spans="2:2" ht="13.15" customHeight="1" x14ac:dyDescent="0.45">
      <c r="B33" s="107"/>
    </row>
    <row r="34" spans="2:2" ht="46.15" customHeight="1" x14ac:dyDescent="0.45">
      <c r="B34" s="107"/>
    </row>
  </sheetData>
  <mergeCells count="44">
    <mergeCell ref="C1:W1"/>
    <mergeCell ref="AD1:BJ1"/>
    <mergeCell ref="A2:A4"/>
    <mergeCell ref="B2:B4"/>
    <mergeCell ref="C2:L2"/>
    <mergeCell ref="M2:M4"/>
    <mergeCell ref="N2:P2"/>
    <mergeCell ref="Q2:V2"/>
    <mergeCell ref="W2:W4"/>
    <mergeCell ref="X2:AC2"/>
    <mergeCell ref="BI2:BJ2"/>
    <mergeCell ref="AK3:AK4"/>
    <mergeCell ref="AL3:AL4"/>
    <mergeCell ref="AM3:AM4"/>
    <mergeCell ref="AS3:AS4"/>
    <mergeCell ref="AD2:AI2"/>
    <mergeCell ref="AJ2:AK2"/>
    <mergeCell ref="AL2:AM2"/>
    <mergeCell ref="AO2:AR3"/>
    <mergeCell ref="AS2:BH2"/>
    <mergeCell ref="AA3:AA4"/>
    <mergeCell ref="AX3:BA3"/>
    <mergeCell ref="BB3:BE3"/>
    <mergeCell ref="BF3:BH3"/>
    <mergeCell ref="C3:C4"/>
    <mergeCell ref="D3:D4"/>
    <mergeCell ref="E3:J3"/>
    <mergeCell ref="K3:K4"/>
    <mergeCell ref="L3:L4"/>
    <mergeCell ref="Q3:R3"/>
    <mergeCell ref="S3:T3"/>
    <mergeCell ref="U3:V3"/>
    <mergeCell ref="X3:X4"/>
    <mergeCell ref="Y3:Y4"/>
    <mergeCell ref="BI3:BI4"/>
    <mergeCell ref="BJ3:BJ4"/>
    <mergeCell ref="Z3:Z4"/>
    <mergeCell ref="AT3:AW3"/>
    <mergeCell ref="AB3:AB4"/>
    <mergeCell ref="AC3:AC4"/>
    <mergeCell ref="AD3:AE3"/>
    <mergeCell ref="AF3:AG3"/>
    <mergeCell ref="AH3:AI3"/>
    <mergeCell ref="AJ3:AJ4"/>
  </mergeCells>
  <printOptions horizontalCentered="1"/>
  <pageMargins left="0" right="0" top="0.78740157480314965" bottom="0.19685039370078741" header="0.39370078740157483" footer="0.39370078740157483"/>
  <pageSetup scale="52" orientation="landscape" r:id="rId1"/>
  <colBreaks count="1" manualBreakCount="1">
    <brk id="2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12к</vt:lpstr>
      <vt:lpstr>12у</vt:lpstr>
      <vt:lpstr>'12у'!Заголовки_для_печати</vt:lpstr>
      <vt:lpstr>'12к'!Область_печати</vt:lpstr>
      <vt:lpstr>'12у'!Область_печати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Gulnara</cp:lastModifiedBy>
  <cp:lastPrinted>2026-10-12T04:46:24Z</cp:lastPrinted>
  <dcterms:created xsi:type="dcterms:W3CDTF">2026-10-01T03:51:04Z</dcterms:created>
  <dcterms:modified xsi:type="dcterms:W3CDTF">2026-10-13T10:21:13Z</dcterms:modified>
</cp:coreProperties>
</file>